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dfw-my.sharepoint.com/personal/paul_hichborn_wildlife_ca_gov/Documents/Desktop/"/>
    </mc:Choice>
  </mc:AlternateContent>
  <xr:revisionPtr revIDLastSave="6" documentId="8_{20921789-A0EC-468A-AA01-52E6C81FF428}" xr6:coauthVersionLast="47" xr6:coauthVersionMax="47" xr10:uidLastSave="{87597546-5BE9-49AC-80B4-115C16E8DDB7}"/>
  <workbookProtection workbookAlgorithmName="SHA-512" workbookHashValue="wKAaR3fqz0y6sWRA5jtTboA2PfiEsSQ1Wncj8Huw2w8rnWLaN06m1g/LcFwGP6ooDtIraLQljerI1IYizB9I2Q==" workbookSaltValue="2RV28u6FzWIVwESXb34tIA==" workbookSpinCount="100000" lockStructure="1"/>
  <bookViews>
    <workbookView xWindow="28680" yWindow="-225" windowWidth="29040" windowHeight="15840" activeTab="1" xr2:uid="{6191A081-8AA0-4A71-857B-D73039718F65}"/>
  </bookViews>
  <sheets>
    <sheet name="OSRO Matrix Legend" sheetId="14" r:id="rId1"/>
    <sheet name="Inland OSRO Rating Matrix" sheetId="10" r:id="rId2"/>
    <sheet name="Revisions Worksheet" sheetId="18" state="hidden" r:id="rId3"/>
    <sheet name="ExpirationDates" sheetId="2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20" l="1"/>
  <c r="R13" i="20"/>
  <c r="Q13" i="20"/>
  <c r="P13" i="20"/>
  <c r="O13" i="20"/>
  <c r="N13" i="20"/>
  <c r="M13" i="20"/>
  <c r="L13" i="20"/>
  <c r="K13" i="20"/>
  <c r="S7" i="20"/>
  <c r="R7" i="20"/>
  <c r="Q7" i="20"/>
  <c r="P7" i="20"/>
  <c r="O7" i="20"/>
  <c r="N7" i="20"/>
  <c r="M7" i="20"/>
  <c r="L7" i="20"/>
  <c r="K7" i="20"/>
  <c r="C24" i="18"/>
  <c r="G2"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E2" i="20"/>
  <c r="E3" i="20"/>
  <c r="E4" i="20"/>
  <c r="E5" i="20"/>
  <c r="E6" i="20"/>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C2" i="20"/>
  <c r="C3" i="20"/>
  <c r="C4" i="20"/>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I33" i="20"/>
  <c r="I32" i="20"/>
  <c r="I31" i="20"/>
  <c r="I30" i="20"/>
  <c r="I29" i="20"/>
  <c r="I28" i="20"/>
  <c r="I27" i="20"/>
  <c r="I26" i="20"/>
  <c r="I25" i="20"/>
  <c r="I24" i="20"/>
  <c r="I23" i="20"/>
  <c r="I22" i="20"/>
  <c r="I21" i="20"/>
  <c r="I20" i="20"/>
  <c r="I19" i="20"/>
  <c r="I18" i="20"/>
  <c r="I17" i="20"/>
  <c r="I16" i="20"/>
  <c r="I15" i="20"/>
  <c r="I14" i="20"/>
  <c r="I13" i="20"/>
  <c r="I12" i="20"/>
  <c r="V2" i="20"/>
  <c r="I2" i="20"/>
  <c r="I3" i="20"/>
  <c r="I4" i="20"/>
  <c r="I5" i="20"/>
  <c r="I6" i="20"/>
  <c r="I7" i="20"/>
  <c r="I8" i="20"/>
  <c r="I9" i="20"/>
  <c r="I10" i="20"/>
  <c r="I11" i="20"/>
  <c r="C30" i="18"/>
  <c r="C30" i="10" s="1"/>
  <c r="D35" i="10"/>
  <c r="E35" i="10"/>
  <c r="H3" i="14"/>
  <c r="D4"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D7" i="10"/>
  <c r="D8" i="10"/>
  <c r="D9" i="10"/>
  <c r="D10" i="10"/>
  <c r="D11" i="10"/>
  <c r="D12" i="10"/>
  <c r="D13" i="10"/>
  <c r="D14" i="10"/>
  <c r="D15" i="10"/>
  <c r="D16" i="10"/>
  <c r="D17" i="10"/>
  <c r="D18" i="10"/>
  <c r="D19" i="10"/>
  <c r="D21" i="10"/>
  <c r="D22" i="10"/>
  <c r="D23" i="10"/>
  <c r="D24" i="10"/>
  <c r="D25" i="10"/>
  <c r="D26" i="10"/>
  <c r="D27" i="10"/>
  <c r="D28" i="10"/>
  <c r="D29" i="10"/>
  <c r="D30" i="10"/>
  <c r="D31" i="10"/>
  <c r="D32" i="10"/>
  <c r="D33" i="10"/>
  <c r="D34" i="10"/>
  <c r="C172" i="18"/>
  <c r="C172" i="10" s="1"/>
  <c r="C173" i="18"/>
  <c r="C173" i="10" s="1"/>
  <c r="C174" i="18"/>
  <c r="C174" i="10" s="1"/>
  <c r="C175" i="18"/>
  <c r="C175" i="10" s="1"/>
  <c r="C176" i="18"/>
  <c r="C176" i="10" s="1"/>
  <c r="C177" i="18"/>
  <c r="C177" i="10" s="1"/>
  <c r="C178" i="18"/>
  <c r="C178" i="10" s="1"/>
  <c r="C179" i="18"/>
  <c r="C179" i="10" s="1"/>
  <c r="C180" i="18"/>
  <c r="C180" i="10" s="1"/>
  <c r="C181" i="18"/>
  <c r="C181" i="10" s="1"/>
  <c r="C182" i="18"/>
  <c r="C182" i="10" s="1"/>
  <c r="C183" i="18"/>
  <c r="C183" i="10" s="1"/>
  <c r="C184" i="18"/>
  <c r="C184" i="10" s="1"/>
  <c r="C185" i="18"/>
  <c r="C185" i="10" s="1"/>
  <c r="C186" i="18"/>
  <c r="C186" i="10" s="1"/>
  <c r="C187" i="18"/>
  <c r="C187" i="10" s="1"/>
  <c r="C188" i="18"/>
  <c r="C188" i="10" s="1"/>
  <c r="C189" i="18"/>
  <c r="C189" i="10" s="1"/>
  <c r="C190" i="18"/>
  <c r="C190" i="10" s="1"/>
  <c r="C191" i="18"/>
  <c r="C191" i="10" s="1"/>
  <c r="C192" i="18"/>
  <c r="C192" i="10" s="1"/>
  <c r="C193" i="18"/>
  <c r="C193" i="10" s="1"/>
  <c r="C194" i="18"/>
  <c r="C194" i="10" s="1"/>
  <c r="C195" i="18"/>
  <c r="C195" i="10" s="1"/>
  <c r="C196" i="18"/>
  <c r="C196" i="10" s="1"/>
  <c r="C197" i="18"/>
  <c r="C197" i="10" s="1"/>
  <c r="C198" i="18"/>
  <c r="C198" i="10" s="1"/>
  <c r="C199" i="18"/>
  <c r="C199" i="10" s="1"/>
  <c r="C139" i="18"/>
  <c r="C139" i="10" s="1"/>
  <c r="C140" i="18"/>
  <c r="C140" i="10" s="1"/>
  <c r="C141" i="18"/>
  <c r="C141" i="10" s="1"/>
  <c r="C142" i="18"/>
  <c r="C142" i="10" s="1"/>
  <c r="C143" i="18"/>
  <c r="C143" i="10" s="1"/>
  <c r="C144" i="18"/>
  <c r="C144" i="10" s="1"/>
  <c r="C145" i="18"/>
  <c r="C145" i="10" s="1"/>
  <c r="C146" i="18"/>
  <c r="C146" i="10" s="1"/>
  <c r="C147" i="18"/>
  <c r="C147" i="10" s="1"/>
  <c r="C148" i="18"/>
  <c r="C148" i="10" s="1"/>
  <c r="C149" i="18"/>
  <c r="C149" i="10" s="1"/>
  <c r="C150" i="18"/>
  <c r="C150" i="10" s="1"/>
  <c r="C151" i="18"/>
  <c r="C151" i="10" s="1"/>
  <c r="C152" i="18"/>
  <c r="C152" i="10" s="1"/>
  <c r="C153" i="18"/>
  <c r="C153" i="10" s="1"/>
  <c r="C154" i="18"/>
  <c r="C154" i="10" s="1"/>
  <c r="C155" i="18"/>
  <c r="C155" i="10" s="1"/>
  <c r="C156" i="18"/>
  <c r="C156" i="10" s="1"/>
  <c r="C157" i="18"/>
  <c r="C157" i="10" s="1"/>
  <c r="C158" i="18"/>
  <c r="C158" i="10" s="1"/>
  <c r="C159" i="18"/>
  <c r="C159" i="10" s="1"/>
  <c r="C160" i="18"/>
  <c r="C160" i="10" s="1"/>
  <c r="C161" i="18"/>
  <c r="C161" i="10" s="1"/>
  <c r="C162" i="18"/>
  <c r="C162" i="10" s="1"/>
  <c r="C163" i="18"/>
  <c r="C163" i="10" s="1"/>
  <c r="C164" i="18"/>
  <c r="C164" i="10" s="1"/>
  <c r="C165" i="18"/>
  <c r="C165" i="10" s="1"/>
  <c r="C166" i="18"/>
  <c r="C166" i="10" s="1"/>
  <c r="C167" i="18"/>
  <c r="C167" i="10" s="1"/>
  <c r="C106" i="18"/>
  <c r="C106" i="10" s="1"/>
  <c r="C107" i="18"/>
  <c r="C107" i="10" s="1"/>
  <c r="C108" i="18"/>
  <c r="C108" i="10" s="1"/>
  <c r="C109" i="18"/>
  <c r="C109" i="10" s="1"/>
  <c r="C110" i="18"/>
  <c r="C110" i="10" s="1"/>
  <c r="C111" i="18"/>
  <c r="C111" i="10" s="1"/>
  <c r="C112" i="18"/>
  <c r="C112" i="10" s="1"/>
  <c r="C113" i="18"/>
  <c r="C113" i="10" s="1"/>
  <c r="C114" i="18"/>
  <c r="C114" i="10" s="1"/>
  <c r="C115" i="18"/>
  <c r="C115" i="10" s="1"/>
  <c r="C116" i="18"/>
  <c r="C116" i="10" s="1"/>
  <c r="C117" i="18"/>
  <c r="C117" i="10" s="1"/>
  <c r="C118" i="18"/>
  <c r="C118" i="10" s="1"/>
  <c r="C119" i="18"/>
  <c r="C119" i="10" s="1"/>
  <c r="C120" i="18"/>
  <c r="C120" i="10" s="1"/>
  <c r="C121" i="18"/>
  <c r="C121" i="10" s="1"/>
  <c r="C122" i="18"/>
  <c r="C122" i="10" s="1"/>
  <c r="C123" i="18"/>
  <c r="C123" i="10" s="1"/>
  <c r="C124" i="18"/>
  <c r="C124" i="10" s="1"/>
  <c r="C125" i="18"/>
  <c r="C125" i="10" s="1"/>
  <c r="C126" i="18"/>
  <c r="C126" i="10" s="1"/>
  <c r="C127" i="18"/>
  <c r="C127" i="10" s="1"/>
  <c r="C128" i="18"/>
  <c r="C128" i="10" s="1"/>
  <c r="C129" i="18"/>
  <c r="C129" i="10" s="1"/>
  <c r="C130" i="18"/>
  <c r="C130" i="10" s="1"/>
  <c r="C131" i="18"/>
  <c r="C131" i="10" s="1"/>
  <c r="C132" i="18"/>
  <c r="C132" i="10" s="1"/>
  <c r="C133" i="18"/>
  <c r="C133" i="10" s="1"/>
  <c r="C134" i="18"/>
  <c r="C134" i="10" s="1"/>
  <c r="C73" i="18"/>
  <c r="C73" i="10" s="1"/>
  <c r="C74" i="18"/>
  <c r="C74" i="10" s="1"/>
  <c r="C75" i="18"/>
  <c r="C75" i="10" s="1"/>
  <c r="C76" i="18"/>
  <c r="C76" i="10" s="1"/>
  <c r="C77" i="18"/>
  <c r="C77" i="10" s="1"/>
  <c r="C78" i="18"/>
  <c r="C78" i="10" s="1"/>
  <c r="C79" i="18"/>
  <c r="C79" i="10" s="1"/>
  <c r="C80" i="18"/>
  <c r="C80" i="10" s="1"/>
  <c r="C81" i="18"/>
  <c r="C81" i="10" s="1"/>
  <c r="C82" i="18"/>
  <c r="C82" i="10" s="1"/>
  <c r="C83" i="18"/>
  <c r="C83" i="10" s="1"/>
  <c r="C84" i="18"/>
  <c r="C84" i="10" s="1"/>
  <c r="C85" i="18"/>
  <c r="C85" i="10" s="1"/>
  <c r="C86" i="18"/>
  <c r="C86" i="10" s="1"/>
  <c r="C87" i="18"/>
  <c r="C87" i="10" s="1"/>
  <c r="C88" i="18"/>
  <c r="C88" i="10" s="1"/>
  <c r="C89" i="18"/>
  <c r="C89" i="10" s="1"/>
  <c r="C90" i="18"/>
  <c r="C90" i="10" s="1"/>
  <c r="C91" i="18"/>
  <c r="C91" i="10" s="1"/>
  <c r="C92" i="18"/>
  <c r="C92" i="10" s="1"/>
  <c r="C93" i="18"/>
  <c r="C93" i="10" s="1"/>
  <c r="C94" i="18"/>
  <c r="C94" i="10" s="1"/>
  <c r="C95" i="18"/>
  <c r="C95" i="10" s="1"/>
  <c r="C96" i="18"/>
  <c r="C96" i="10" s="1"/>
  <c r="C97" i="18"/>
  <c r="C97" i="10" s="1"/>
  <c r="C98" i="18"/>
  <c r="C98" i="10" s="1"/>
  <c r="C99" i="18"/>
  <c r="C99" i="10" s="1"/>
  <c r="C100" i="18"/>
  <c r="C100" i="10" s="1"/>
  <c r="C101" i="18"/>
  <c r="C101" i="10" s="1"/>
  <c r="C40" i="18"/>
  <c r="C40" i="10" s="1"/>
  <c r="C41" i="18"/>
  <c r="C41" i="10" s="1"/>
  <c r="C42" i="18"/>
  <c r="C42" i="10" s="1"/>
  <c r="C43" i="18"/>
  <c r="C43" i="10" s="1"/>
  <c r="C44" i="18"/>
  <c r="C44" i="10" s="1"/>
  <c r="C45" i="18"/>
  <c r="C45" i="10" s="1"/>
  <c r="C46" i="18"/>
  <c r="C46" i="10" s="1"/>
  <c r="C47" i="18"/>
  <c r="C47" i="10" s="1"/>
  <c r="C48" i="18"/>
  <c r="C48" i="10" s="1"/>
  <c r="C49" i="18"/>
  <c r="C49" i="10" s="1"/>
  <c r="C50" i="18"/>
  <c r="C50" i="10" s="1"/>
  <c r="C51" i="18"/>
  <c r="C51" i="10" s="1"/>
  <c r="C52" i="18"/>
  <c r="C52" i="10" s="1"/>
  <c r="C53" i="18"/>
  <c r="C53" i="10" s="1"/>
  <c r="C54" i="18"/>
  <c r="C54" i="10" s="1"/>
  <c r="C55" i="18"/>
  <c r="C55" i="10" s="1"/>
  <c r="C56" i="18"/>
  <c r="C56" i="10" s="1"/>
  <c r="C57" i="18"/>
  <c r="C57" i="10" s="1"/>
  <c r="C58" i="18"/>
  <c r="C58" i="10" s="1"/>
  <c r="C59" i="18"/>
  <c r="C59" i="10" s="1"/>
  <c r="C60" i="18"/>
  <c r="C60" i="10" s="1"/>
  <c r="C61" i="18"/>
  <c r="C61" i="10" s="1"/>
  <c r="C62" i="18"/>
  <c r="C62" i="10" s="1"/>
  <c r="C63" i="18"/>
  <c r="C63" i="10" s="1"/>
  <c r="C64" i="18"/>
  <c r="C64" i="10" s="1"/>
  <c r="C65" i="18"/>
  <c r="C65" i="10" s="1"/>
  <c r="C66" i="18"/>
  <c r="C66" i="10" s="1"/>
  <c r="C67" i="18"/>
  <c r="C67" i="10" s="1"/>
  <c r="C68" i="18"/>
  <c r="C68" i="10" s="1"/>
  <c r="C7" i="18"/>
  <c r="C7" i="10" s="1"/>
  <c r="C8" i="18"/>
  <c r="C8" i="10" s="1"/>
  <c r="C9" i="18"/>
  <c r="C9" i="10" s="1"/>
  <c r="C10" i="18"/>
  <c r="C10" i="10" s="1"/>
  <c r="C11" i="18"/>
  <c r="C11" i="10" s="1"/>
  <c r="C12" i="18"/>
  <c r="C12" i="10" s="1"/>
  <c r="C13" i="18"/>
  <c r="C13" i="10" s="1"/>
  <c r="C14" i="18"/>
  <c r="C14" i="10" s="1"/>
  <c r="C15" i="18"/>
  <c r="C15" i="10" s="1"/>
  <c r="C16" i="18"/>
  <c r="C16" i="10" s="1"/>
  <c r="C17" i="18"/>
  <c r="C17" i="10" s="1"/>
  <c r="C18" i="18"/>
  <c r="C18" i="10" s="1"/>
  <c r="C19" i="18"/>
  <c r="C19" i="10" s="1"/>
  <c r="C20" i="18"/>
  <c r="C20" i="10" s="1"/>
  <c r="C21" i="18"/>
  <c r="C21" i="10" s="1"/>
  <c r="C22" i="18"/>
  <c r="C22" i="10" s="1"/>
  <c r="C23" i="18"/>
  <c r="C23" i="10" s="1"/>
  <c r="C24" i="10"/>
  <c r="C25" i="18"/>
  <c r="C25" i="10" s="1"/>
  <c r="C26" i="18"/>
  <c r="C26" i="10" s="1"/>
  <c r="C27" i="18"/>
  <c r="C27" i="10" s="1"/>
  <c r="C28" i="18"/>
  <c r="C28" i="10" s="1"/>
  <c r="C29" i="18"/>
  <c r="C29" i="10" s="1"/>
  <c r="C31" i="18"/>
  <c r="C31" i="10" s="1"/>
  <c r="C32" i="18"/>
  <c r="C32" i="10" s="1"/>
  <c r="C33" i="18"/>
  <c r="C33" i="10" s="1"/>
  <c r="C34" i="18"/>
  <c r="C34" i="10" s="1"/>
  <c r="C35" i="18"/>
  <c r="C35" i="10" s="1"/>
  <c r="D20" i="10"/>
  <c r="J14" i="20" l="1"/>
  <c r="D13" i="20"/>
  <c r="D12" i="20"/>
  <c r="D21" i="20"/>
  <c r="D8" i="20"/>
  <c r="D31" i="20"/>
  <c r="D19" i="20"/>
  <c r="D7" i="20"/>
  <c r="D33" i="20"/>
  <c r="D20" i="20"/>
  <c r="D30" i="20"/>
  <c r="D18" i="20"/>
  <c r="D6" i="20"/>
  <c r="D24" i="20"/>
  <c r="D23" i="20"/>
  <c r="D10" i="20"/>
  <c r="D9" i="20"/>
  <c r="D29" i="20"/>
  <c r="D17" i="20"/>
  <c r="D5" i="20"/>
  <c r="D11" i="20"/>
  <c r="D22" i="20"/>
  <c r="D32" i="20"/>
  <c r="D28" i="20"/>
  <c r="D16" i="20"/>
  <c r="D4" i="20"/>
  <c r="D27" i="20"/>
  <c r="D15" i="20"/>
  <c r="D3" i="20"/>
  <c r="D25" i="20"/>
  <c r="D26" i="20"/>
  <c r="D14" i="20"/>
  <c r="D2" i="20"/>
  <c r="J33" i="20"/>
  <c r="F33" i="20"/>
  <c r="J32" i="20"/>
  <c r="F32" i="20"/>
  <c r="J31" i="20"/>
  <c r="F31" i="20"/>
  <c r="J27" i="20"/>
  <c r="F30" i="20"/>
  <c r="J30" i="20"/>
  <c r="F27" i="20"/>
  <c r="J28" i="20"/>
  <c r="F29" i="20"/>
  <c r="F28" i="20"/>
  <c r="J29" i="20"/>
  <c r="F24" i="20"/>
  <c r="J24" i="20"/>
  <c r="J25" i="20"/>
  <c r="F26" i="20"/>
  <c r="J26" i="20"/>
  <c r="F25" i="20"/>
  <c r="F21" i="20"/>
  <c r="F22" i="20"/>
  <c r="J22" i="20"/>
  <c r="J23" i="20"/>
  <c r="F23" i="20"/>
  <c r="J21" i="20"/>
  <c r="F18" i="20"/>
  <c r="J18" i="20"/>
  <c r="J20" i="20"/>
  <c r="F19" i="20"/>
  <c r="J15" i="20"/>
  <c r="J19" i="20"/>
  <c r="F20" i="20"/>
  <c r="F15" i="20"/>
  <c r="F16" i="20"/>
  <c r="J16" i="20"/>
  <c r="F17" i="20"/>
  <c r="J17" i="20"/>
  <c r="F12" i="20"/>
  <c r="J12" i="20"/>
  <c r="F13" i="20"/>
  <c r="J13" i="20"/>
  <c r="F14" i="20"/>
  <c r="J11" i="20"/>
  <c r="J2" i="20"/>
  <c r="F2" i="20"/>
  <c r="J10" i="20"/>
  <c r="J9" i="20"/>
  <c r="J8" i="20"/>
  <c r="J7" i="20"/>
  <c r="J6" i="20"/>
  <c r="J5" i="20"/>
  <c r="J4" i="20"/>
  <c r="J3" i="20"/>
  <c r="F11" i="20"/>
  <c r="F10" i="20"/>
  <c r="F9" i="20"/>
  <c r="F8" i="20"/>
  <c r="F7" i="20"/>
  <c r="F6" i="20"/>
  <c r="F5" i="20"/>
  <c r="F4" i="20"/>
  <c r="F3" i="20"/>
</calcChain>
</file>

<file path=xl/sharedStrings.xml><?xml version="1.0" encoding="utf-8"?>
<sst xmlns="http://schemas.openxmlformats.org/spreadsheetml/2006/main" count="1080" uniqueCount="276">
  <si>
    <t>Terrestrial / Inland On-Water OSRO Rating Matrix Legend</t>
  </si>
  <si>
    <t xml:space="preserve">Oil spill response organizations (OSRO) may voluntarily apply to the Office of Spill Prevention and Response (OSPR) for ratings to provide services to contain, recover, and store spilled oil in inland settings. Ratings are granted to provide terrestrial and/or on-water services.
The OSROs included in this matrix have been issued ratings from OSPR to provide services to Inland facility owners/operators that have contingency plans with OSPR. The OSRO rating process is described in Title 14, California Code of Regulations § 819-819.07.
OSPR issues inland ratings based on an OSRO’s capability to mobilize and deploy equipment for containment, recovery, and storage within 6, 12, and 24 hours. The requirements for Inland on-water resources are shown in the OSRO Rating Requirements Table at the bottom of this page.
The geographic regions used for Inland ratings are the six Response Planning Areas (RPA) within California's Inland region. OSROs apply for ratings by county within each RPA. The county abbreviations used in this matrix are listed by RPA in the tables below. The Inland OSRO Rating Matrix tab includes all six RPAs, and the subsequent tabs are broken out per RPA.
This matrix is organized by RPA, listing the counties and timeframes that OSROs has been issued a terrestrial or on-water rating to provide. For inland on-water ratings, a 6, 12, or 24 listed in the cell means the OSRO has ratings for those timeframes in the counties listed.
Notes: 
• The Inland Response Planning Area (RPA) is broken down into six separate Inland Boundaries referred to as RPA’s. If an Inland On-water rating has a 6, 12 or 24 listed in the cell with the RPA counties then that OSRO has ratings for the hour numbers listed. Please see table below for the Inland On-water OSRO rating Hour requirements for containment, recovery, and storage. 
•  The Terrestrial and Inland Response Planning Area Counties are listed on the Matrix as abbreviations. Please see Abbreviation tables below.
</t>
  </si>
  <si>
    <t>OSRO Rating Requirements</t>
  </si>
  <si>
    <t>Equipment</t>
  </si>
  <si>
    <t>Deployment                within 6 Hrs. (Dedicated)</t>
  </si>
  <si>
    <t>Deployment               within 12 Hrs.</t>
  </si>
  <si>
    <t>Deployment                              within 24 Hrs.</t>
  </si>
  <si>
    <t>Containment (Hard Boom)</t>
  </si>
  <si>
    <t>1,000’ Boom</t>
  </si>
  <si>
    <t>5,000’ Boom</t>
  </si>
  <si>
    <t>10,000’ Boom</t>
  </si>
  <si>
    <t>Recovery Capability (EDRC)</t>
  </si>
  <si>
    <t>820 bbls/day</t>
  </si>
  <si>
    <t>4,100 bbls/day</t>
  </si>
  <si>
    <t>8,200 bbls/day</t>
  </si>
  <si>
    <t>Temporary Storage</t>
  </si>
  <si>
    <t>820 bbls</t>
  </si>
  <si>
    <t>1,500 bbls</t>
  </si>
  <si>
    <t>3,000 bbls</t>
  </si>
  <si>
    <t>EDRC - Estimated Daily Recovery Capacity / (BBLS) Storage are measured in Barrels Per Day.</t>
  </si>
  <si>
    <t>RPA I</t>
  </si>
  <si>
    <t>RPA III</t>
  </si>
  <si>
    <t>RPA V</t>
  </si>
  <si>
    <t xml:space="preserve">COUNTY NAMES  </t>
  </si>
  <si>
    <t>ABBREVIATIONS</t>
  </si>
  <si>
    <t>COUNTY NAMES</t>
  </si>
  <si>
    <t xml:space="preserve">Los Angeles </t>
  </si>
  <si>
    <t>LA</t>
  </si>
  <si>
    <t>Butte</t>
  </si>
  <si>
    <t>BUT</t>
  </si>
  <si>
    <t>Fresno</t>
  </si>
  <si>
    <t>FRE</t>
  </si>
  <si>
    <t>Orange</t>
  </si>
  <si>
    <t>ORA</t>
  </si>
  <si>
    <t>Clousa</t>
  </si>
  <si>
    <t>COL</t>
  </si>
  <si>
    <t>Kern</t>
  </si>
  <si>
    <t>KER</t>
  </si>
  <si>
    <t>Santa Barbara</t>
  </si>
  <si>
    <t>SB</t>
  </si>
  <si>
    <t>Glenn</t>
  </si>
  <si>
    <t>GLE</t>
  </si>
  <si>
    <t>Kings</t>
  </si>
  <si>
    <t>KIN</t>
  </si>
  <si>
    <t>San Luis Obispo</t>
  </si>
  <si>
    <t>SLO</t>
  </si>
  <si>
    <t>Lassen</t>
  </si>
  <si>
    <t>LAS</t>
  </si>
  <si>
    <t>Madera</t>
  </si>
  <si>
    <t>MAD</t>
  </si>
  <si>
    <t>Ventura</t>
  </si>
  <si>
    <t>VEN</t>
  </si>
  <si>
    <t>Modoc</t>
  </si>
  <si>
    <t>MOD</t>
  </si>
  <si>
    <t>Mariposa</t>
  </si>
  <si>
    <t>MPA</t>
  </si>
  <si>
    <t>RPA II</t>
  </si>
  <si>
    <t>Plumas</t>
  </si>
  <si>
    <t>PLU</t>
  </si>
  <si>
    <t>Merced</t>
  </si>
  <si>
    <t>MER</t>
  </si>
  <si>
    <t>Shasta</t>
  </si>
  <si>
    <t>SHA</t>
  </si>
  <si>
    <t>Tulare</t>
  </si>
  <si>
    <t>TUL</t>
  </si>
  <si>
    <t>Alameda</t>
  </si>
  <si>
    <t>ALA</t>
  </si>
  <si>
    <t>Sierra</t>
  </si>
  <si>
    <t>SIE</t>
  </si>
  <si>
    <t>RPA VI</t>
  </si>
  <si>
    <t>Contra Costa</t>
  </si>
  <si>
    <t>CC</t>
  </si>
  <si>
    <t>Siskiyou</t>
  </si>
  <si>
    <t>SIS</t>
  </si>
  <si>
    <t>Del Norte</t>
  </si>
  <si>
    <t>DN</t>
  </si>
  <si>
    <t>Sutter</t>
  </si>
  <si>
    <t>SUT</t>
  </si>
  <si>
    <t>Imperial</t>
  </si>
  <si>
    <t>IMP</t>
  </si>
  <si>
    <t>Humboldt</t>
  </si>
  <si>
    <t>HUM</t>
  </si>
  <si>
    <t>Tehama</t>
  </si>
  <si>
    <t>TEH</t>
  </si>
  <si>
    <t>Inyo</t>
  </si>
  <si>
    <t>INY</t>
  </si>
  <si>
    <t>Lake</t>
  </si>
  <si>
    <t>LAK</t>
  </si>
  <si>
    <t xml:space="preserve">Trinity </t>
  </si>
  <si>
    <t>TRI</t>
  </si>
  <si>
    <t>Mono</t>
  </si>
  <si>
    <t>MNO</t>
  </si>
  <si>
    <t>Marin</t>
  </si>
  <si>
    <t>MRN</t>
  </si>
  <si>
    <t>Yuba</t>
  </si>
  <si>
    <t>YUB</t>
  </si>
  <si>
    <t>Riverside</t>
  </si>
  <si>
    <t>RIV</t>
  </si>
  <si>
    <t>Mendocino</t>
  </si>
  <si>
    <t>MEN</t>
  </si>
  <si>
    <t>RPA IV</t>
  </si>
  <si>
    <t>San Bernardino</t>
  </si>
  <si>
    <t>SBD</t>
  </si>
  <si>
    <t>Monterey</t>
  </si>
  <si>
    <t>MON</t>
  </si>
  <si>
    <t>San Diego</t>
  </si>
  <si>
    <t>SD</t>
  </si>
  <si>
    <t>Napa</t>
  </si>
  <si>
    <t>NAP</t>
  </si>
  <si>
    <t>Alpine</t>
  </si>
  <si>
    <t>ALP</t>
  </si>
  <si>
    <t xml:space="preserve">San Benito </t>
  </si>
  <si>
    <t>SBT</t>
  </si>
  <si>
    <t>Amador</t>
  </si>
  <si>
    <t>AMA</t>
  </si>
  <si>
    <t xml:space="preserve">San Francisco </t>
  </si>
  <si>
    <t>SF</t>
  </si>
  <si>
    <t>Calavares</t>
  </si>
  <si>
    <t>CAL</t>
  </si>
  <si>
    <t>San Mateo</t>
  </si>
  <si>
    <t>SM</t>
  </si>
  <si>
    <t>El Derado</t>
  </si>
  <si>
    <t>ED</t>
  </si>
  <si>
    <t>Santa Clara</t>
  </si>
  <si>
    <t>SCL</t>
  </si>
  <si>
    <t>Nevada</t>
  </si>
  <si>
    <t>NEV</t>
  </si>
  <si>
    <t>Santa Cruz</t>
  </si>
  <si>
    <t>SCR</t>
  </si>
  <si>
    <t>Placer</t>
  </si>
  <si>
    <t>PLA</t>
  </si>
  <si>
    <t>Solano</t>
  </si>
  <si>
    <t>SOL</t>
  </si>
  <si>
    <t>Sacramento</t>
  </si>
  <si>
    <t>SAC</t>
  </si>
  <si>
    <t>Sonoma</t>
  </si>
  <si>
    <t>SON</t>
  </si>
  <si>
    <t>San Joaquin</t>
  </si>
  <si>
    <t>SJ</t>
  </si>
  <si>
    <t>Stanslaus</t>
  </si>
  <si>
    <t>STA</t>
  </si>
  <si>
    <t>Tuolumne</t>
  </si>
  <si>
    <t>TUO</t>
  </si>
  <si>
    <t>Yolo</t>
  </si>
  <si>
    <t>YOL</t>
  </si>
  <si>
    <t>Terrestrial / On-water OSRO Rating Matrix</t>
  </si>
  <si>
    <t>Please see the OSRO Matrix Legend for acronyms, abbreviations and explanatory notes</t>
  </si>
  <si>
    <t>RESPONSE PLANNING AREA (RPA) I</t>
  </si>
  <si>
    <t>OSRO NAME</t>
  </si>
  <si>
    <t>OSRO EXPIRATION</t>
  </si>
  <si>
    <t>TERRESTRIAL RATING</t>
  </si>
  <si>
    <t>INLAND ON-WATER RATING</t>
  </si>
  <si>
    <t>Accelerated Environmental Services, Inc.</t>
  </si>
  <si>
    <t>Action Cleanup Environmental Services, Inc.</t>
  </si>
  <si>
    <t>Advanced Industrial Services</t>
  </si>
  <si>
    <t>Ally Enterprises</t>
  </si>
  <si>
    <t>American Integrated Services, Inc.</t>
  </si>
  <si>
    <t>Ancon Marine</t>
  </si>
  <si>
    <t>Clean Harbors Environmental Services</t>
  </si>
  <si>
    <t>Environmental Waste Minimization. / Rapid Response</t>
  </si>
  <si>
    <t>Fremouw Environmental Services, Inc.</t>
  </si>
  <si>
    <t>General Production Services of California, Inc.</t>
  </si>
  <si>
    <t>Graymar Environmental Services, Inc.</t>
  </si>
  <si>
    <t>Hills Welding and Engineering Contractor, Inc.</t>
  </si>
  <si>
    <t>KS Industries, LP</t>
  </si>
  <si>
    <t>Marine Spill Response Corporation (MSRC)</t>
  </si>
  <si>
    <t>Mashburn Transportation Services, Inc.</t>
  </si>
  <si>
    <t>MP Environmental Services, Inc.</t>
  </si>
  <si>
    <t>National Response Corporation (NRC)</t>
  </si>
  <si>
    <t>O.C. Vacuum Environmental Services</t>
  </si>
  <si>
    <t>Pacific Petroleum California Inc.</t>
  </si>
  <si>
    <t xml:space="preserve">PARC Environmental </t>
  </si>
  <si>
    <t>Patriot Environmental Services</t>
  </si>
  <si>
    <t>Ponder Environmental Services, Inc.</t>
  </si>
  <si>
    <t>Rockin CJ Transport Inc.</t>
  </si>
  <si>
    <t>Statewide Emergency Services, Inc.</t>
  </si>
  <si>
    <t>Ten West Environmental</t>
  </si>
  <si>
    <t>Thompco Inc.</t>
  </si>
  <si>
    <t>Total-Western Inc.</t>
  </si>
  <si>
    <t>Truitt Corporation</t>
  </si>
  <si>
    <t>West Coast Environmental Solutions</t>
  </si>
  <si>
    <t>RESPONSE PLANNING AREA (RPA) II</t>
  </si>
  <si>
    <t>RESPONSE PLANNING AREA (RPA) III</t>
  </si>
  <si>
    <t>RESPONSE PLANNING AREA (RPA) IV</t>
  </si>
  <si>
    <t xml:space="preserve">INLAND ON-WATER RATING </t>
  </si>
  <si>
    <t>RESPONSE PLANNING AREA (RPA) V</t>
  </si>
  <si>
    <t>TERRSTRIAL RATING</t>
  </si>
  <si>
    <t>RESPONSE PLANNING AREA (RPA) VI</t>
  </si>
  <si>
    <t>Ancon Industrial Services</t>
  </si>
  <si>
    <t>INLAND ON-WATER OSRO RATING REQUIREMENTS</t>
  </si>
  <si>
    <t xml:space="preserve">HOUR RATING </t>
  </si>
  <si>
    <t>CONTAINMENT BOOM (FT)</t>
  </si>
  <si>
    <t>RECOVERY (EDRC)</t>
  </si>
  <si>
    <t>STORAGE (BBLS)</t>
  </si>
  <si>
    <t>EDRC - ESTIMATED DAILY RECOVERY / (BBLS) STORAGE IS MEASURED IN BARRELS PER DAY.</t>
  </si>
  <si>
    <t>Grayed Areas Hidden Main Sheet / Do Not Change Exp On This Sheet.</t>
  </si>
  <si>
    <t>LA, ORA, SB, SLO, VEN</t>
  </si>
  <si>
    <t>--</t>
  </si>
  <si>
    <t>LA, ORA, SB, SLO, VEN / 6, 12 &amp; 24 Hr.</t>
  </si>
  <si>
    <t>SB, SLO, VEN</t>
  </si>
  <si>
    <t>SB, SLO, VEN / 6 Hr.</t>
  </si>
  <si>
    <t>SB, SLO</t>
  </si>
  <si>
    <t>LA, VEN</t>
  </si>
  <si>
    <t>LA, ORA / 6 hr.</t>
  </si>
  <si>
    <t>MON, SM, SCL, SCR</t>
  </si>
  <si>
    <t>ALA, CC, LAK, MRN, MON, NAP, SBT, SF, SM, SCL, SCR, SOL, SON</t>
  </si>
  <si>
    <t>ALA, CC, LAK, MRN, MEN, MON, NAP, SBT, SF, SM, SCL, SCR, SOL, SON / 6, 12 &amp; 24 Hr.</t>
  </si>
  <si>
    <t>ALA, CC, DN, HUM, LAK, MRN, MEN, MON, NAP, SBT, SF, SM, SCL, SCR, SOL, SON</t>
  </si>
  <si>
    <t>ALA, CC, MON, SCL, SOL / 6, 12 &amp; 24 Hr.</t>
  </si>
  <si>
    <t>ALA, CC, DN, HUM, LAK, MRN, MEN, MON, NAP, SBT, SF, SM, SCL, SCR, SOL, SON / 6, 12 &amp; 24 Hr.</t>
  </si>
  <si>
    <t>ALA, CC, LAK, MRN, MON, NAP, SBT, SF, SM, SCL, SCR, SOL, SON / 6, 12 &amp; 24 Hr.</t>
  </si>
  <si>
    <t>ALA, CC, LAK, MRN, MON, NAP, SBT, SF, SM, SCL, SCR, SOL, SON / 6 Hr.</t>
  </si>
  <si>
    <t>BUT, COL, GLE, LAS, PLU, SHA, SUT, TEH, YUB</t>
  </si>
  <si>
    <t>BUT, COL, GLE, LAS, MOD, PLU, SHA, SIE, SIS, SUT, TEH, TRI, YUB</t>
  </si>
  <si>
    <t>PLU, SIE</t>
  </si>
  <si>
    <t>PLU, SIE  / 6, 12 &amp; 24 Hr.</t>
  </si>
  <si>
    <t>BUT, SUT, YUB / 6, 12 &amp; 24 Hr.</t>
  </si>
  <si>
    <t>BUT, COL, GLE, LAS, MOD, PLU, SHA, SIE, SIS, SUT, TEH, TRI, YUB / 6, 12 &amp; 24 Hr.</t>
  </si>
  <si>
    <t>ALP, AMA, CAL, ED, NEV, PLA, SAC, SJ, STA, TUO, YOL</t>
  </si>
  <si>
    <t>NEV, PLA</t>
  </si>
  <si>
    <t>NEV, PLA / 6, 12 &amp; 24 Hr.</t>
  </si>
  <si>
    <t>ED, NEV, PLA, SAC, SJ, STA, YOL / 6, 12 &amp; 24 Hr.</t>
  </si>
  <si>
    <t>ALP, AMA, CAL, ED, NEV, PLA, SAC, SJ, STA, TUO, YOL / 6, 12 &amp; 24 Hr.</t>
  </si>
  <si>
    <t>ALP, AMA, CAL, ED, NEV, PLA, SAC, SJ, STA, TUO, YOL / 6 Hr.</t>
  </si>
  <si>
    <t>FRE, KER, KIN, MAD, MPA, MER, TUL</t>
  </si>
  <si>
    <t>FRE, KER, KIN, MAD, MPA, MER, TUL / 6, 12 &amp; 24 Hr.</t>
  </si>
  <si>
    <t>FRE, KER, KIN</t>
  </si>
  <si>
    <t>FRE, KER, KIN, MER / 6, 12 &amp; 24 Hr.</t>
  </si>
  <si>
    <t>FRE, KER, KIN, TUL</t>
  </si>
  <si>
    <t>FRE, KER, KIN, MAD, MPA, MER, TUL / 6 Hr.</t>
  </si>
  <si>
    <t>IMP, INY, MNO, RIV, SBD, SD</t>
  </si>
  <si>
    <t>IMP, INY, MNO, RIV, SBD, SD / 6, 12 &amp; 24 Hr.</t>
  </si>
  <si>
    <t>IMP, RIV, SBD, SD / 6, 12 &amp; 24 Hr.</t>
  </si>
  <si>
    <t>IMP, RIV, SBD, SD</t>
  </si>
  <si>
    <t>IMP, INY, RIV, SBD, SD</t>
  </si>
  <si>
    <t>IMP, INY, RIV, SBD, SD / 6, 12 &amp; 24 Hr.</t>
  </si>
  <si>
    <t xml:space="preserve"> RIV, SBD / 6 Hr.</t>
  </si>
  <si>
    <t>OSRO Name</t>
  </si>
  <si>
    <t>ExpirationDates</t>
  </si>
  <si>
    <t>14 Day</t>
  </si>
  <si>
    <t>14 Day Yes</t>
  </si>
  <si>
    <t>30 Day</t>
  </si>
  <si>
    <t>30 Day Yes</t>
  </si>
  <si>
    <t>90 Day</t>
  </si>
  <si>
    <t>90 Day Yes</t>
  </si>
  <si>
    <t>120 Day</t>
  </si>
  <si>
    <t>120 Day Yes</t>
  </si>
  <si>
    <t>120-Day Reminder Email</t>
  </si>
  <si>
    <t>30-Day Reminder Email</t>
  </si>
  <si>
    <t>14-Day Reminder Email</t>
  </si>
  <si>
    <t>Interim Rating Letter Issued</t>
  </si>
  <si>
    <t>Date Application Received</t>
  </si>
  <si>
    <t>Application Review Status</t>
  </si>
  <si>
    <t>Drill/Insp</t>
  </si>
  <si>
    <t>Drill/Insp Location</t>
  </si>
  <si>
    <t>Drill/Insp Status</t>
  </si>
  <si>
    <t>N/A</t>
  </si>
  <si>
    <t>Completed</t>
  </si>
  <si>
    <t>Equipment Verification Insp</t>
  </si>
  <si>
    <t>Taft, Ca - Facility</t>
  </si>
  <si>
    <t>Passed</t>
  </si>
  <si>
    <t>Todays Date</t>
  </si>
  <si>
    <t>Expired</t>
  </si>
  <si>
    <t>In-Review</t>
  </si>
  <si>
    <t>6 Hr. Unannounced Inland On-water Drill</t>
  </si>
  <si>
    <t>Lake Ming, Bakersfield, Ca / RPA-V</t>
  </si>
  <si>
    <t>Bakersfield, Ca - Facility</t>
  </si>
  <si>
    <t>Lake Shasta, Shasta, Ca / RPA-III</t>
  </si>
  <si>
    <t>Discovery Park, Sacramento, Ca - RPA IV</t>
  </si>
  <si>
    <t>Sante Fe Springs, Ca Facility</t>
  </si>
  <si>
    <t>Santa Paula, Ca - Facility</t>
  </si>
  <si>
    <t>Lake Perris, Perris, Ca / RPA - VI</t>
  </si>
  <si>
    <t>TEST #1 120 days</t>
  </si>
  <si>
    <t>TEST #2 30 days</t>
  </si>
  <si>
    <t>TEST #3 14 days</t>
  </si>
  <si>
    <t>Last Revised: 11/19/25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</si>
</sst>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d\-mmm\-yy;@"/>
    <numFmt numFmtId="166" formatCode="yyyy\-mm\-dd;@"/>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8"/>
      <color theme="1"/>
      <name val="Calibri"/>
      <family val="2"/>
      <scheme val="minor"/>
    </font>
    <font>
      <b/>
      <sz val="14"/>
      <name val="Calibri"/>
      <family val="2"/>
      <scheme val="minor"/>
    </font>
    <font>
      <sz val="12"/>
      <color theme="1"/>
      <name val="Calibri"/>
      <family val="2"/>
      <scheme val="minor"/>
    </font>
    <font>
      <sz val="8"/>
      <name val="Calibri"/>
      <family val="2"/>
      <scheme val="minor"/>
    </font>
    <font>
      <b/>
      <u/>
      <sz val="16"/>
      <color theme="1"/>
      <name val="Calibri"/>
      <family val="2"/>
      <scheme val="minor"/>
    </font>
    <font>
      <sz val="12"/>
      <name val="Calibri"/>
      <family val="2"/>
      <scheme val="minor"/>
    </font>
    <font>
      <b/>
      <i/>
      <u/>
      <sz val="12"/>
      <color theme="1"/>
      <name val="Calibri"/>
      <family val="2"/>
      <scheme val="minor"/>
    </font>
    <font>
      <b/>
      <i/>
      <u/>
      <sz val="14"/>
      <color theme="1"/>
      <name val="Calibri"/>
      <family val="2"/>
      <scheme val="minor"/>
    </font>
    <font>
      <b/>
      <sz val="12"/>
      <color rgb="FFFF0000"/>
      <name val="Calibri"/>
      <family val="2"/>
      <scheme val="minor"/>
    </font>
    <font>
      <b/>
      <u/>
      <sz val="12"/>
      <color rgb="FFFF0000"/>
      <name val="Calibri"/>
      <family val="2"/>
      <scheme val="minor"/>
    </font>
    <font>
      <sz val="11"/>
      <color theme="0"/>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patternFill>
    </fill>
    <fill>
      <patternFill patternType="solid">
        <fgColor theme="4" tint="-0.249977111117893"/>
        <bgColor indexed="64"/>
      </patternFill>
    </fill>
    <fill>
      <patternFill patternType="solid">
        <fgColor theme="1"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xf numFmtId="0" fontId="14" fillId="8" borderId="0" applyNumberFormat="0" applyBorder="0" applyAlignment="0" applyProtection="0"/>
  </cellStyleXfs>
  <cellXfs count="126">
    <xf numFmtId="0" fontId="0" fillId="0" borderId="0" xfId="0"/>
    <xf numFmtId="0" fontId="2" fillId="0" borderId="8"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0" fillId="2" borderId="0" xfId="0" applyFill="1"/>
    <xf numFmtId="164" fontId="0" fillId="2" borderId="0" xfId="0" applyNumberFormat="1" applyFill="1" applyAlignment="1">
      <alignment horizontal="center"/>
    </xf>
    <xf numFmtId="0" fontId="0" fillId="2" borderId="0" xfId="0" applyFill="1" applyAlignment="1">
      <alignment horizont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3" fontId="6" fillId="0" borderId="10" xfId="0" applyNumberFormat="1" applyFont="1" applyBorder="1" applyAlignment="1">
      <alignment horizontal="center" vertical="center"/>
    </xf>
    <xf numFmtId="0" fontId="5"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0" xfId="0" applyAlignment="1">
      <alignment horizontal="center"/>
    </xf>
    <xf numFmtId="0" fontId="2" fillId="3" borderId="10" xfId="0" applyFont="1" applyFill="1" applyBorder="1" applyAlignment="1">
      <alignment horizontal="center"/>
    </xf>
    <xf numFmtId="0" fontId="0" fillId="0" borderId="10" xfId="0" applyBorder="1"/>
    <xf numFmtId="0" fontId="2" fillId="3" borderId="16" xfId="0" applyFont="1" applyFill="1" applyBorder="1" applyAlignment="1">
      <alignment horizontal="center"/>
    </xf>
    <xf numFmtId="0" fontId="2" fillId="3" borderId="15" xfId="0" applyFont="1" applyFill="1" applyBorder="1" applyAlignment="1">
      <alignment horizontal="center"/>
    </xf>
    <xf numFmtId="0" fontId="2" fillId="3" borderId="14" xfId="0" applyFont="1" applyFill="1" applyBorder="1" applyAlignment="1">
      <alignment horizontal="center"/>
    </xf>
    <xf numFmtId="0" fontId="6" fillId="0" borderId="11" xfId="0" applyFont="1" applyBorder="1" applyAlignment="1">
      <alignment horizontal="center" vertical="center" wrapText="1"/>
    </xf>
    <xf numFmtId="0" fontId="0" fillId="0" borderId="1" xfId="0" applyBorder="1" applyAlignment="1">
      <alignment horizontal="center" vertical="center" wrapText="1"/>
    </xf>
    <xf numFmtId="0" fontId="6" fillId="0" borderId="12" xfId="0" applyFont="1" applyBorder="1" applyAlignment="1">
      <alignment horizontal="center" vertical="center"/>
    </xf>
    <xf numFmtId="3" fontId="6" fillId="0" borderId="12" xfId="0" applyNumberFormat="1" applyFont="1" applyBorder="1" applyAlignment="1">
      <alignment horizontal="center" vertical="center"/>
    </xf>
    <xf numFmtId="0" fontId="6" fillId="0" borderId="12" xfId="0" applyFont="1" applyBorder="1" applyAlignment="1">
      <alignment horizontal="center" vertical="center" wrapText="1"/>
    </xf>
    <xf numFmtId="0" fontId="0" fillId="0" borderId="1" xfId="0" applyBorder="1" applyAlignment="1">
      <alignment horizontal="center" vertical="center"/>
    </xf>
    <xf numFmtId="0" fontId="0" fillId="4" borderId="0" xfId="0" applyFill="1"/>
    <xf numFmtId="0" fontId="0" fillId="4" borderId="20" xfId="0" applyFill="1" applyBorder="1"/>
    <xf numFmtId="0" fontId="9" fillId="5" borderId="23"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5" fillId="3" borderId="22" xfId="0" applyFont="1" applyFill="1" applyBorder="1" applyAlignment="1">
      <alignment horizontal="center"/>
    </xf>
    <xf numFmtId="0" fontId="5" fillId="3" borderId="16" xfId="0" applyFont="1" applyFill="1" applyBorder="1" applyAlignment="1">
      <alignment horizontal="center"/>
    </xf>
    <xf numFmtId="165" fontId="0" fillId="0" borderId="5" xfId="0" applyNumberFormat="1" applyBorder="1" applyAlignment="1">
      <alignment horizontal="center" vertical="center"/>
    </xf>
    <xf numFmtId="165" fontId="0" fillId="0" borderId="1" xfId="0" applyNumberFormat="1" applyBorder="1" applyAlignment="1">
      <alignment horizontal="center" vertical="center"/>
    </xf>
    <xf numFmtId="0" fontId="1" fillId="0" borderId="6" xfId="0" applyFont="1" applyBorder="1" applyAlignment="1">
      <alignment vertical="center"/>
    </xf>
    <xf numFmtId="0" fontId="1" fillId="0" borderId="4" xfId="0" applyFont="1" applyBorder="1" applyAlignment="1">
      <alignment vertical="center"/>
    </xf>
    <xf numFmtId="3" fontId="6" fillId="0" borderId="11" xfId="0" applyNumberFormat="1" applyFont="1" applyBorder="1" applyAlignment="1">
      <alignment horizontal="center" vertical="center" wrapText="1"/>
    </xf>
    <xf numFmtId="0" fontId="10" fillId="2" borderId="0" xfId="0" applyFont="1" applyFill="1" applyAlignment="1">
      <alignment horizontal="center" vertical="center"/>
    </xf>
    <xf numFmtId="0" fontId="9" fillId="5" borderId="1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6" fillId="0" borderId="30" xfId="0" applyFont="1" applyBorder="1" applyAlignment="1">
      <alignment wrapText="1"/>
    </xf>
    <xf numFmtId="0" fontId="6" fillId="0" borderId="31" xfId="0" applyFont="1" applyBorder="1" applyAlignment="1">
      <alignment wrapText="1"/>
    </xf>
    <xf numFmtId="0" fontId="6" fillId="0" borderId="28" xfId="0" applyFont="1" applyBorder="1" applyAlignment="1">
      <alignment wrapText="1"/>
    </xf>
    <xf numFmtId="0" fontId="6" fillId="0" borderId="2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11" fillId="4" borderId="0" xfId="0" applyFont="1" applyFill="1" applyAlignment="1">
      <alignment horizontal="center" vertical="center"/>
    </xf>
    <xf numFmtId="0" fontId="0" fillId="0" borderId="2" xfId="0" applyBorder="1" applyAlignment="1">
      <alignment horizontal="center" vertical="center" wrapText="1"/>
    </xf>
    <xf numFmtId="165" fontId="0" fillId="0" borderId="19" xfId="0" applyNumberFormat="1" applyBorder="1" applyAlignment="1">
      <alignment horizontal="center" vertical="center"/>
    </xf>
    <xf numFmtId="0" fontId="0" fillId="0" borderId="13" xfId="0" applyBorder="1" applyAlignment="1">
      <alignment vertical="center"/>
    </xf>
    <xf numFmtId="0" fontId="0" fillId="0" borderId="11" xfId="0" applyBorder="1" applyAlignment="1">
      <alignment horizontal="center" vertical="center"/>
    </xf>
    <xf numFmtId="0" fontId="0" fillId="0" borderId="17" xfId="0" applyBorder="1" applyAlignment="1">
      <alignment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xf>
    <xf numFmtId="0" fontId="1" fillId="0" borderId="1" xfId="0" applyFont="1" applyBorder="1" applyAlignment="1">
      <alignment vertical="center"/>
    </xf>
    <xf numFmtId="0" fontId="1" fillId="6" borderId="1" xfId="0" applyFont="1" applyFill="1" applyBorder="1" applyAlignment="1">
      <alignment vertical="center"/>
    </xf>
    <xf numFmtId="0" fontId="0" fillId="6" borderId="2" xfId="0" applyFill="1" applyBorder="1" applyAlignment="1">
      <alignment horizontal="center" vertical="center" wrapText="1"/>
    </xf>
    <xf numFmtId="0" fontId="1" fillId="6" borderId="4" xfId="0" applyFont="1" applyFill="1" applyBorder="1" applyAlignment="1">
      <alignment vertical="center"/>
    </xf>
    <xf numFmtId="0" fontId="0" fillId="6" borderId="1" xfId="0" applyFill="1" applyBorder="1" applyAlignment="1">
      <alignment horizontal="center" vertical="center" wrapText="1"/>
    </xf>
    <xf numFmtId="0" fontId="0" fillId="0" borderId="2" xfId="0" applyBorder="1" applyAlignment="1">
      <alignment horizontal="center" vertical="center"/>
    </xf>
    <xf numFmtId="0" fontId="1" fillId="5" borderId="1" xfId="0" applyFont="1" applyFill="1" applyBorder="1" applyAlignment="1">
      <alignment vertical="center"/>
    </xf>
    <xf numFmtId="165" fontId="0" fillId="5" borderId="1" xfId="0" applyNumberFormat="1" applyFill="1" applyBorder="1" applyAlignment="1">
      <alignment horizontal="center" vertical="center"/>
    </xf>
    <xf numFmtId="0" fontId="0" fillId="2" borderId="0" xfId="0" applyFill="1" applyAlignment="1">
      <alignment horizontal="center" vertical="center"/>
    </xf>
    <xf numFmtId="165" fontId="0" fillId="6" borderId="19" xfId="0" applyNumberFormat="1" applyFill="1" applyBorder="1" applyAlignment="1">
      <alignment horizontal="center" vertical="center"/>
    </xf>
    <xf numFmtId="164" fontId="0" fillId="2" borderId="0" xfId="0" applyNumberFormat="1" applyFill="1" applyAlignment="1">
      <alignment horizontal="center" vertical="center"/>
    </xf>
    <xf numFmtId="165" fontId="0" fillId="6" borderId="1" xfId="0" applyNumberFormat="1" applyFill="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wrapText="1"/>
    </xf>
    <xf numFmtId="3" fontId="0" fillId="0" borderId="10" xfId="0" applyNumberFormat="1" applyBorder="1" applyAlignment="1">
      <alignment horizontal="center" vertical="center"/>
    </xf>
    <xf numFmtId="165" fontId="0" fillId="6" borderId="5" xfId="0" applyNumberFormat="1" applyFill="1" applyBorder="1" applyAlignment="1">
      <alignment horizontal="center" vertical="center"/>
    </xf>
    <xf numFmtId="0" fontId="12" fillId="2" borderId="0" xfId="0" applyFont="1" applyFill="1"/>
    <xf numFmtId="0" fontId="13" fillId="2" borderId="0" xfId="0" applyFont="1" applyFill="1"/>
    <xf numFmtId="165" fontId="0" fillId="0" borderId="2" xfId="0" applyNumberFormat="1" applyBorder="1" applyAlignment="1">
      <alignment horizontal="center" vertical="center" wrapText="1"/>
    </xf>
    <xf numFmtId="165" fontId="0" fillId="0" borderId="1" xfId="0" applyNumberFormat="1" applyBorder="1" applyAlignment="1">
      <alignment horizontal="center" vertical="center" wrapText="1"/>
    </xf>
    <xf numFmtId="0" fontId="1" fillId="6" borderId="6" xfId="0" applyFont="1" applyFill="1" applyBorder="1" applyAlignment="1">
      <alignment vertical="center"/>
    </xf>
    <xf numFmtId="0" fontId="10" fillId="7" borderId="0" xfId="0" applyFont="1" applyFill="1" applyAlignment="1">
      <alignment horizontal="center" vertical="center"/>
    </xf>
    <xf numFmtId="0" fontId="0" fillId="5" borderId="2" xfId="0" applyFill="1" applyBorder="1" applyAlignment="1">
      <alignment horizontal="center" vertical="center" wrapText="1"/>
    </xf>
    <xf numFmtId="0" fontId="0" fillId="0" borderId="1" xfId="0" quotePrefix="1" applyBorder="1" applyAlignment="1">
      <alignment horizontal="center" vertical="center"/>
    </xf>
    <xf numFmtId="0" fontId="0" fillId="5" borderId="0" xfId="0" applyFill="1"/>
    <xf numFmtId="165" fontId="0" fillId="5" borderId="2" xfId="0" applyNumberFormat="1" applyFill="1" applyBorder="1" applyAlignment="1">
      <alignment horizontal="center" vertical="center"/>
    </xf>
    <xf numFmtId="14" fontId="0" fillId="0" borderId="0" xfId="0" applyNumberFormat="1"/>
    <xf numFmtId="0" fontId="0" fillId="9" borderId="0" xfId="0" applyFill="1" applyAlignment="1">
      <alignment horizontal="center"/>
    </xf>
    <xf numFmtId="0" fontId="0" fillId="9" borderId="1" xfId="0" applyFill="1" applyBorder="1" applyAlignment="1">
      <alignment horizontal="center"/>
    </xf>
    <xf numFmtId="0" fontId="14" fillId="9" borderId="1" xfId="1" applyFill="1" applyBorder="1" applyAlignment="1">
      <alignment horizontal="center"/>
    </xf>
    <xf numFmtId="165" fontId="0" fillId="0" borderId="0" xfId="0" applyNumberFormat="1"/>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165" fontId="0" fillId="0" borderId="2" xfId="0" applyNumberFormat="1" applyBorder="1" applyAlignment="1">
      <alignment horizontal="center" vertical="center"/>
    </xf>
    <xf numFmtId="166" fontId="0" fillId="9" borderId="0" xfId="0" applyNumberFormat="1" applyFill="1" applyAlignment="1">
      <alignment horizontal="center"/>
    </xf>
    <xf numFmtId="166" fontId="0" fillId="5" borderId="2" xfId="0" applyNumberFormat="1" applyFill="1" applyBorder="1" applyAlignment="1">
      <alignment horizontal="center" vertical="center"/>
    </xf>
    <xf numFmtId="166" fontId="0" fillId="5" borderId="1" xfId="0" applyNumberFormat="1" applyFill="1" applyBorder="1" applyAlignment="1">
      <alignment horizontal="center" vertical="center"/>
    </xf>
    <xf numFmtId="166" fontId="0" fillId="0" borderId="2" xfId="0" applyNumberFormat="1" applyBorder="1" applyAlignment="1">
      <alignment horizontal="center" vertical="center"/>
    </xf>
    <xf numFmtId="166" fontId="0" fillId="0" borderId="0" xfId="0" applyNumberFormat="1"/>
    <xf numFmtId="0" fontId="1" fillId="10" borderId="4" xfId="0" applyFont="1" applyFill="1" applyBorder="1" applyAlignment="1">
      <alignment vertical="center"/>
    </xf>
    <xf numFmtId="165" fontId="0" fillId="10" borderId="19" xfId="0" applyNumberFormat="1" applyFill="1" applyBorder="1" applyAlignment="1">
      <alignment horizontal="center" vertical="center"/>
    </xf>
    <xf numFmtId="0" fontId="0" fillId="10" borderId="1" xfId="0" applyFill="1" applyBorder="1" applyAlignment="1">
      <alignment horizontal="center" vertical="center"/>
    </xf>
    <xf numFmtId="0" fontId="0" fillId="10" borderId="2" xfId="0" applyFill="1" applyBorder="1" applyAlignment="1">
      <alignment horizontal="center" vertical="center" wrapText="1"/>
    </xf>
    <xf numFmtId="0" fontId="8" fillId="4" borderId="0" xfId="0" applyFont="1" applyFill="1" applyAlignment="1">
      <alignment horizontal="center"/>
    </xf>
    <xf numFmtId="0" fontId="3" fillId="2" borderId="10" xfId="0" applyFont="1" applyFill="1" applyBorder="1" applyAlignment="1">
      <alignment horizontal="center"/>
    </xf>
    <xf numFmtId="0" fontId="6" fillId="0" borderId="1" xfId="0" applyFont="1" applyBorder="1" applyAlignment="1">
      <alignment horizontal="left" vertical="top" wrapText="1"/>
    </xf>
    <xf numFmtId="0" fontId="8" fillId="0" borderId="1" xfId="0" applyFont="1" applyBorder="1" applyAlignment="1">
      <alignment horizontal="left" vertical="top" wrapText="1"/>
    </xf>
    <xf numFmtId="0" fontId="8" fillId="4" borderId="0" xfId="0" applyFont="1" applyFill="1" applyAlignment="1">
      <alignment horizontal="center"/>
    </xf>
    <xf numFmtId="0" fontId="3" fillId="2" borderId="25" xfId="0" applyFont="1" applyFill="1" applyBorder="1" applyAlignment="1">
      <alignment horizontal="center"/>
    </xf>
    <xf numFmtId="0" fontId="3" fillId="2" borderId="17" xfId="0" applyFont="1" applyFill="1" applyBorder="1" applyAlignment="1">
      <alignment horizontal="center"/>
    </xf>
    <xf numFmtId="0" fontId="3" fillId="2" borderId="11" xfId="0" applyFont="1" applyFill="1" applyBorder="1" applyAlignment="1">
      <alignment horizontal="center"/>
    </xf>
    <xf numFmtId="0" fontId="3" fillId="2" borderId="14" xfId="0" applyFont="1" applyFill="1" applyBorder="1" applyAlignment="1">
      <alignment horizont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2" borderId="0" xfId="0" applyFont="1" applyFill="1" applyAlignment="1">
      <alignment horizontal="center"/>
    </xf>
    <xf numFmtId="0" fontId="1" fillId="2" borderId="0" xfId="0" applyFont="1" applyFill="1" applyAlignment="1">
      <alignment horizontal="center"/>
    </xf>
  </cellXfs>
  <cellStyles count="2">
    <cellStyle name="Accent1" xfId="1" builtinId="29"/>
    <cellStyle name="Normal" xfId="0" builtinId="0"/>
  </cellStyles>
  <dxfs count="197">
    <dxf>
      <fill>
        <patternFill>
          <bgColor rgb="FFFFFF00"/>
        </patternFill>
      </fill>
    </dxf>
    <dxf>
      <fill>
        <patternFill>
          <bgColor rgb="FFFFC000"/>
        </patternFill>
      </fill>
    </dxf>
    <dxf>
      <fill>
        <patternFill>
          <bgColor theme="5" tint="-0.24994659260841701"/>
        </patternFill>
      </fill>
    </dxf>
    <dxf>
      <fill>
        <patternFill>
          <bgColor rgb="FFFF0000"/>
        </patternFill>
      </fill>
    </dxf>
    <dxf>
      <fill>
        <patternFill>
          <bgColor theme="0" tint="-0.14996795556505021"/>
        </patternFill>
      </fill>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409]d\-m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409]d\-m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409]d\-m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409]d\-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yyyy\-mm\-dd;@"/>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409]d\-m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yyyy\-mm\-dd;@"/>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409]d\-m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yyyy\-mm\-dd;@"/>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409]d\-m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yyyy\-mm\-dd;@"/>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yyyy\-mm\-dd;@"/>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ill>
        <patternFill patternType="solid">
          <fgColor indexed="64"/>
          <bgColor theme="4"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border>
    </dxf>
    <dxf>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theme="1"/>
        <name val="Calibri"/>
        <family val="2"/>
        <scheme val="minor"/>
      </font>
      <numFmt numFmtId="165" formatCode="[$-409]d\-mmm\-yy;@"/>
      <fill>
        <patternFill>
          <fgColor indexed="64"/>
          <bgColor theme="0"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theme="1"/>
        <name val="Calibri"/>
        <family val="2"/>
        <scheme val="minor"/>
      </font>
      <numFmt numFmtId="165" formatCode="[$-409]d\-mmm\-yy;@"/>
      <fill>
        <patternFill>
          <fgColor indexed="64"/>
          <bgColor theme="0"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Calibri"/>
        <family val="2"/>
        <scheme val="minor"/>
      </font>
      <numFmt numFmtId="165" formatCode="[$-409]d\-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theme="1"/>
        <name val="Calibri"/>
        <family val="2"/>
        <scheme val="minor"/>
      </font>
      <numFmt numFmtId="165" formatCode="[$-409]d\-mmm\-yy;@"/>
      <fill>
        <patternFill>
          <fgColor indexed="64"/>
          <bgColor theme="0"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color theme="1"/>
        <name val="Calibri"/>
        <family val="2"/>
        <scheme val="minor"/>
      </font>
      <numFmt numFmtId="165" formatCode="[$-409]d\-mmm\-yy;@"/>
      <fill>
        <patternFill>
          <fgColor indexed="64"/>
          <bgColor theme="0"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Calibri"/>
        <family val="2"/>
        <scheme val="minor"/>
      </font>
      <numFmt numFmtId="165" formatCode="[$-409]d\-mmm\-yy;@"/>
      <fill>
        <patternFill>
          <fgColor indexed="64"/>
          <bgColor theme="0" tint="-0.499984740745262"/>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409]d\-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409]d\-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409]d\-mmm\-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409]d\-mmm\-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165" formatCode="[$-409]d\-mmm\-yy;@"/>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409]d\-mmm\-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5" formatCode="[$-409]d\-mmm\-yy;@"/>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alignment vertical="center" textRotation="0" wrapText="0" indent="0" justifyLastLine="0" shrinkToFit="0" readingOrder="0"/>
      <border diagonalUp="0" diagonalDown="0" outline="0">
        <left/>
        <right style="medium">
          <color indexed="64"/>
        </right>
        <top style="medium">
          <color indexed="64"/>
        </top>
        <bottom style="medium">
          <color indexed="64"/>
        </bottom>
      </border>
    </dxf>
    <dxf>
      <border>
        <top style="thin">
          <color indexed="64"/>
        </top>
      </border>
    </dxf>
    <dxf>
      <border outline="0">
        <left style="medium">
          <color indexed="64"/>
        </left>
        <right style="medium">
          <color indexed="64"/>
        </right>
        <top style="medium">
          <color indexed="64"/>
        </top>
        <bottom style="medium">
          <color indexed="64"/>
        </bottom>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family val="2"/>
        <scheme val="minor"/>
      </font>
      <alignment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Calibri"/>
        <family val="2"/>
        <scheme val="minor"/>
      </font>
      <alignment vertical="bottom" textRotation="0" wrapText="1" indent="0" justifyLastLine="0" shrinkToFit="0" readingOrder="0"/>
    </dxf>
    <dxf>
      <border>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alignment vertical="center" textRotation="0" wrapText="0" indent="0" justifyLastLine="0" shrinkToFit="0" readingOrder="0"/>
      <border diagonalUp="0" diagonalDown="0" outline="0">
        <left/>
        <right style="medium">
          <color indexed="64"/>
        </right>
        <top style="medium">
          <color indexed="64"/>
        </top>
        <bottom style="medium">
          <color indexed="64"/>
        </bottom>
      </border>
    </dxf>
    <dxf>
      <border>
        <top style="medium">
          <color rgb="FF000000"/>
        </top>
      </border>
    </dxf>
    <dxf>
      <border diagonalUp="0" diagonalDown="0">
        <left style="medium">
          <color rgb="FF000000"/>
        </left>
        <right style="medium">
          <color rgb="FF000000"/>
        </right>
        <top style="medium">
          <color rgb="FF000000"/>
        </top>
        <bottom style="medium">
          <color rgb="FF000000"/>
        </bottom>
      </border>
    </dxf>
    <dxf>
      <alignment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alignment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ttom style="thin">
          <color rgb="FF000000"/>
        </bottom>
      </border>
    </dxf>
    <dxf>
      <alignment vertical="center"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alignment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ttom style="thin">
          <color rgb="FF000000"/>
        </bottom>
      </border>
    </dxf>
    <dxf>
      <alignment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border diagonalUp="0" diagonalDown="0" outline="0">
        <left style="medium">
          <color indexed="64"/>
        </left>
        <right style="medium">
          <color indexed="64"/>
        </right>
        <top/>
        <bottom/>
      </border>
    </dxf>
    <dxf>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alignment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border outline="0">
        <top style="medium">
          <color rgb="FF000000"/>
        </top>
        <bottom style="thin">
          <color rgb="FF000000"/>
        </bottom>
      </border>
    </dxf>
    <dxf>
      <alignment vertical="center"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alignment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ttom style="thin">
          <color rgb="FF000000"/>
        </bottom>
      </border>
    </dxf>
    <dxf>
      <alignment vertical="center"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FCDCD88-6A58-4D86-9DDD-E6C106382BB1}" name="Table172928" displayName="Table172928" ref="B22:C38" totalsRowShown="0" headerRowDxfId="196" dataDxfId="194" headerRowBorderDxfId="195" tableBorderDxfId="193">
  <autoFilter ref="B22:C38" xr:uid="{71EA0ECD-001F-4BC9-8C65-EE41323C1576}">
    <filterColumn colId="0" hiddenButton="1"/>
    <filterColumn colId="1" hiddenButton="1"/>
  </autoFilter>
  <tableColumns count="2">
    <tableColumn id="1" xr3:uid="{4AA59BEA-D0C2-43E1-8C7C-CDF1F76DC73F}" name="COUNTY NAMES" dataDxfId="192"/>
    <tableColumn id="2" xr3:uid="{951C04F3-790E-4866-A1F8-10178C8C07FD}" name="ABBREVIATIONS" dataDxfId="191"/>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585DB4-EA2A-4316-8587-64206525E76C}" name="OSROMATRIXRPAIII14518" displayName="OSROMATRIXRPAIII14518" ref="B72:E101" totalsRowShown="0" headerRowDxfId="131" dataDxfId="129" headerRowBorderDxfId="130" tableBorderDxfId="128" totalsRowBorderDxfId="127">
  <autoFilter ref="B72:E101" xr:uid="{9E585DB4-EA2A-4316-8587-64206525E76C}">
    <filterColumn colId="0" hiddenButton="1"/>
    <filterColumn colId="1" hiddenButton="1"/>
    <filterColumn colId="2" hiddenButton="1"/>
    <filterColumn colId="3" hiddenButton="1"/>
  </autoFilter>
  <sortState xmlns:xlrd2="http://schemas.microsoft.com/office/spreadsheetml/2017/richdata2" ref="B73:E103">
    <sortCondition ref="B6:B35"/>
  </sortState>
  <tableColumns count="4">
    <tableColumn id="1" xr3:uid="{4CB1297E-066E-49C6-9C36-09EC03511AA9}" name="OSRO NAME" dataDxfId="126"/>
    <tableColumn id="2" xr3:uid="{BB52F8D1-507A-4658-BD4E-7EE59782ECD3}" name="OSRO EXPIRATION" dataDxfId="125">
      <calculatedColumnFormula>_xlfn.XLOOKUP(OSROMATRIXRPAIII14518[[#This Row],[OSRO NAME]],OSROMATRIXRPAIII145[OSRO NAME],OSROMATRIXRPAIII145[OSRO EXPIRATION],"ERROR")</calculatedColumnFormula>
    </tableColumn>
    <tableColumn id="3" xr3:uid="{352CDCEB-9822-4D08-BA3D-3A32517BFDA8}" name="TERRESTRIAL RATING" dataDxfId="124">
      <calculatedColumnFormula>_xlfn.XLOOKUP(OSROMATRIXRPAIII14518[[#This Row],[OSRO NAME]],OSROMATRIXRPAIII145[OSRO NAME],OSROMATRIXRPAIII145[TERRESTRIAL RATING],"ERROR")</calculatedColumnFormula>
    </tableColumn>
    <tableColumn id="4" xr3:uid="{95773528-99FE-41EC-9328-3F4DB93C4B98}" name="INLAND ON-WATER RATING" dataDxfId="123">
      <calculatedColumnFormula>_xlfn.XLOOKUP(OSROMATRIXRPAIII14518[[#This Row],[OSRO NAME]],OSROMATRIXRPAIII145[OSRO NAME],OSROMATRIXRPAIII145[INLAND ON-WATER RATING],"ERROR")</calculatedColumnFormula>
    </tableColumn>
  </tableColumns>
  <tableStyleInfo name="TableStyleLight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5056C47-8769-4C37-8529-5A91CBC9271C}" name="OSROMATRIXRPAIV15619" displayName="OSROMATRIXRPAIV15619" ref="B105:E134" totalsRowShown="0" headerRowDxfId="122" dataDxfId="120" headerRowBorderDxfId="121" tableBorderDxfId="119" totalsRowBorderDxfId="118">
  <autoFilter ref="B105:E134" xr:uid="{55056C47-8769-4C37-8529-5A91CBC9271C}">
    <filterColumn colId="0" hiddenButton="1"/>
    <filterColumn colId="1" hiddenButton="1"/>
    <filterColumn colId="2" hiddenButton="1"/>
    <filterColumn colId="3" hiddenButton="1"/>
  </autoFilter>
  <sortState xmlns:xlrd2="http://schemas.microsoft.com/office/spreadsheetml/2017/richdata2" ref="B106:E136">
    <sortCondition ref="B6:B35"/>
  </sortState>
  <tableColumns count="4">
    <tableColumn id="1" xr3:uid="{C80E8135-3C61-4CDE-A279-7C5E0E1EBABA}" name="OSRO NAME" dataDxfId="117"/>
    <tableColumn id="2" xr3:uid="{2F11839A-F687-4859-8F38-C74A01D58DC2}" name="OSRO EXPIRATION" dataDxfId="116">
      <calculatedColumnFormula>_xlfn.XLOOKUP(OSROMATRIXRPAIV15619[[#This Row],[OSRO NAME]],OSROMATRIXRPAIV156[OSRO NAME],OSROMATRIXRPAIV156[OSRO EXPIRATION],"ERROR")</calculatedColumnFormula>
    </tableColumn>
    <tableColumn id="3" xr3:uid="{A8352F04-3422-4456-A03A-14C851FCB84F}" name="TERRESTRIAL RATING" dataDxfId="115">
      <calculatedColumnFormula>_xlfn.XLOOKUP(OSROMATRIXRPAIV15619[[#This Row],[OSRO NAME]],OSROMATRIXRPAIV156[OSRO NAME],OSROMATRIXRPAIV156[TERRESTRIAL RATING],"ERROR")</calculatedColumnFormula>
    </tableColumn>
    <tableColumn id="4" xr3:uid="{99EDF458-975A-476D-8E09-2378A4640683}" name="INLAND ON-WATER RATING " dataDxfId="114">
      <calculatedColumnFormula>_xlfn.XLOOKUP(OSROMATRIXRPAIV15619[[#This Row],[OSRO NAME]],OSROMATRIXRPAIV156[OSRO NAME],OSROMATRIXRPAIV156[INLAND ON-WATER RATING ],"ERROR")</calculatedColumnFormula>
    </tableColumn>
  </tableColumns>
  <tableStyleInfo name="TableStyleLight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5488CE7-CD7F-4E38-A2F2-9392BA5ED080}" name="OSROMATRIXRPAV16720" displayName="OSROMATRIXRPAV16720" ref="B138:E167" totalsRowShown="0" headerRowDxfId="113" dataDxfId="111" headerRowBorderDxfId="112" tableBorderDxfId="110" totalsRowBorderDxfId="109">
  <autoFilter ref="B138:E167" xr:uid="{A5488CE7-CD7F-4E38-A2F2-9392BA5ED080}">
    <filterColumn colId="0" hiddenButton="1"/>
    <filterColumn colId="1" hiddenButton="1"/>
    <filterColumn colId="2" hiddenButton="1"/>
    <filterColumn colId="3" hiddenButton="1"/>
  </autoFilter>
  <sortState xmlns:xlrd2="http://schemas.microsoft.com/office/spreadsheetml/2017/richdata2" ref="B139:E168">
    <sortCondition ref="B6:B35"/>
  </sortState>
  <tableColumns count="4">
    <tableColumn id="1" xr3:uid="{5C8D96CA-78BA-4982-BED3-6CAA1421E200}" name="OSRO NAME" dataDxfId="108"/>
    <tableColumn id="2" xr3:uid="{A77F5F2A-B4C7-491C-B008-4212A2823008}" name="OSRO EXPIRATION" dataDxfId="107">
      <calculatedColumnFormula>_xlfn.XLOOKUP(OSROMATRIXRPAV16720[[#This Row],[OSRO NAME]],OSROMATRIXRPAV167[OSRO NAME],OSROMATRIXRPAV167[OSRO EXPIRATION],"ERROR")</calculatedColumnFormula>
    </tableColumn>
    <tableColumn id="3" xr3:uid="{BA35ADAC-4410-4B0D-85BE-6118F1485109}" name="TERRSTRIAL RATING" dataDxfId="106">
      <calculatedColumnFormula>_xlfn.XLOOKUP(OSROMATRIXRPAV16720[[#This Row],[OSRO NAME]],OSROMATRIXRPAV167[OSRO NAME],OSROMATRIXRPAV167[TERRSTRIAL RATING],"ERROR")</calculatedColumnFormula>
    </tableColumn>
    <tableColumn id="4" xr3:uid="{9744A2AB-BDF8-43CD-B0EA-99E57DB2291C}" name="INLAND ON-WATER RATING" dataDxfId="105">
      <calculatedColumnFormula>_xlfn.XLOOKUP(OSROMATRIXRPAV16720[[#This Row],[OSRO NAME]],OSROMATRIXRPAV167[OSRO NAME],OSROMATRIXRPAV167[INLAND ON-WATER RATING],"ERROR")</calculatedColumnFormula>
    </tableColumn>
  </tableColumns>
  <tableStyleInfo name="TableStyleLight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FB6193A-6635-42F4-8353-96A89D93071C}" name="OSROMATRIXRPAVI17821" displayName="OSROMATRIXRPAVI17821" ref="B171:E199" totalsRowShown="0" headerRowDxfId="104" dataDxfId="102" headerRowBorderDxfId="103" tableBorderDxfId="101" totalsRowBorderDxfId="100">
  <autoFilter ref="B171:E199" xr:uid="{3FB6193A-6635-42F4-8353-96A89D93071C}">
    <filterColumn colId="0" hiddenButton="1"/>
    <filterColumn colId="1" hiddenButton="1"/>
    <filterColumn colId="2" hiddenButton="1"/>
    <filterColumn colId="3" hiddenButton="1"/>
  </autoFilter>
  <sortState xmlns:xlrd2="http://schemas.microsoft.com/office/spreadsheetml/2017/richdata2" ref="B172:E201">
    <sortCondition ref="B6:B35"/>
  </sortState>
  <tableColumns count="4">
    <tableColumn id="1" xr3:uid="{AFB814D5-7DAF-42E3-BAFE-649F5FF8538F}" name="OSRO NAME" dataDxfId="99"/>
    <tableColumn id="2" xr3:uid="{EF7AAF5B-F968-4EFA-946F-6EA857DA692B}" name="OSRO EXPIRATION" dataDxfId="98">
      <calculatedColumnFormula>_xlfn.XLOOKUP(OSROMATRIXRPAVI17821[[#This Row],[OSRO NAME]],OSROMATRIXRPAVI178[OSRO NAME],OSROMATRIXRPAVI178[OSRO EXPIRATION],"ERROR")</calculatedColumnFormula>
    </tableColumn>
    <tableColumn id="3" xr3:uid="{F96D7EF5-AA9A-403F-9B1B-7C15C2281783}" name="TERRSTRIAL RATING" dataDxfId="97">
      <calculatedColumnFormula>_xlfn.XLOOKUP(OSROMATRIXRPAVI17821[[#This Row],[OSRO NAME]],OSROMATRIXRPAVI178[OSRO NAME],OSROMATRIXRPAVI178[TERRSTRIAL RATING],"ERROR")</calculatedColumnFormula>
    </tableColumn>
    <tableColumn id="4" xr3:uid="{EA195B07-A2AA-4420-BC87-EA47EDAFD0FA}" name="INLAND ON-WATER RATING" dataDxfId="96">
      <calculatedColumnFormula>_xlfn.XLOOKUP(OSROMATRIXRPAVI17821[[#This Row],[OSRO NAME]],OSROMATRIXRPAVI178[OSRO NAME],OSROMATRIXRPAVI178[INLAND ON-WATER RATING],"ERROR")</calculatedColumnFormula>
    </tableColumn>
  </tableColumns>
  <tableStyleInfo name="TableStyleLight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DB5C894-E065-4567-AED5-8B0F89174EE1}" name="OSRORatingRequirements922" displayName="OSRORatingRequirements922" ref="B204:E207" totalsRowShown="0" headerRowDxfId="95" headerRowBorderDxfId="94" tableBorderDxfId="93" totalsRowBorderDxfId="92">
  <autoFilter ref="B204:E207" xr:uid="{BDB5C894-E065-4567-AED5-8B0F89174EE1}">
    <filterColumn colId="0" hiddenButton="1"/>
    <filterColumn colId="1" hiddenButton="1"/>
    <filterColumn colId="2" hiddenButton="1"/>
    <filterColumn colId="3" hiddenButton="1"/>
  </autoFilter>
  <tableColumns count="4">
    <tableColumn id="1" xr3:uid="{3352265A-F6AD-4FB8-BD36-4D3E9E5B5B16}" name="HOUR RATING " dataDxfId="91"/>
    <tableColumn id="2" xr3:uid="{287D0656-483B-402E-B8A1-B0CEEA4A4B67}" name="CONTAINMENT BOOM (FT)" dataDxfId="90"/>
    <tableColumn id="3" xr3:uid="{F86A4E22-A5E8-405F-AD57-925714B3F2E7}" name="RECOVERY (EDRC)" dataDxfId="89"/>
    <tableColumn id="4" xr3:uid="{9B71CC5C-64C3-4F43-AD23-917457289637}" name="STORAGE (BBLS)" dataDxfId="88"/>
  </tableColumns>
  <tableStyleInfo name="TableStyleLight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A59049-6F9E-469B-93BD-F3D28BEAE1AD}" name="OSROMATRIXRPAI123" displayName="OSROMATRIXRPAI123" ref="B6:E35" totalsRowShown="0" headerRowDxfId="87" dataDxfId="85" headerRowBorderDxfId="86" tableBorderDxfId="84" totalsRowBorderDxfId="83">
  <autoFilter ref="B6:E35" xr:uid="{70947257-1236-4AFF-97AC-F597336E0009}">
    <filterColumn colId="0" hiddenButton="1"/>
    <filterColumn colId="1" hiddenButton="1"/>
    <filterColumn colId="2" hiddenButton="1"/>
    <filterColumn colId="3" hiddenButton="1"/>
  </autoFilter>
  <sortState xmlns:xlrd2="http://schemas.microsoft.com/office/spreadsheetml/2017/richdata2" ref="B7:E35">
    <sortCondition ref="B7:B35"/>
  </sortState>
  <tableColumns count="4">
    <tableColumn id="1" xr3:uid="{B2E06F55-19A5-4880-B838-5F603F422A76}" name="OSRO NAME" dataDxfId="82"/>
    <tableColumn id="2" xr3:uid="{DB2155EE-59DA-42A5-8F2C-DE7B313661F8}" name="OSRO EXPIRATION" dataDxfId="81">
      <calculatedColumnFormula>_xlfn.XLOOKUP(OSROMATRIXRPAI123[[#This Row],[OSRO NAME]],InlandExpirationDates[OSRO Name],InlandExpirationDates[ExpirationDates],"ERROR")</calculatedColumnFormula>
    </tableColumn>
    <tableColumn id="3" xr3:uid="{A666FC3E-5F34-48AD-99D1-8230BD6A1B07}" name="TERRESTRIAL RATING" dataDxfId="80"/>
    <tableColumn id="4" xr3:uid="{3184D123-8901-48DC-A1BD-E11049512ABA}" name="INLAND ON-WATER RATING" dataDxfId="79"/>
  </tableColumns>
  <tableStyleInfo name="TableStyleLight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C5B5A1-E356-42FA-A35B-C5D45FDA88F5}" name="OSROMATRIXRPAII134" displayName="OSROMATRIXRPAII134" ref="B39:E68" totalsRowShown="0" headerRowDxfId="78" dataDxfId="76" headerRowBorderDxfId="77" tableBorderDxfId="75" totalsRowBorderDxfId="74">
  <autoFilter ref="B39:E68" xr:uid="{FC6BDC16-64D9-44DE-A7B1-27E98C392B23}">
    <filterColumn colId="0" hiddenButton="1"/>
    <filterColumn colId="1" hiddenButton="1"/>
    <filterColumn colId="2" hiddenButton="1"/>
    <filterColumn colId="3" hiddenButton="1"/>
  </autoFilter>
  <sortState xmlns:xlrd2="http://schemas.microsoft.com/office/spreadsheetml/2017/richdata2" ref="B40:E68">
    <sortCondition ref="B40:B68"/>
  </sortState>
  <tableColumns count="4">
    <tableColumn id="1" xr3:uid="{4F3676C5-4934-409A-807D-D5D1ECB83A07}" name="OSRO NAME" dataDxfId="73"/>
    <tableColumn id="2" xr3:uid="{709BAB00-1D0E-4FCE-B1A3-4E8A43EE5F6B}" name="OSRO EXPIRATION" dataDxfId="72">
      <calculatedColumnFormula>_xlfn.XLOOKUP(OSROMATRIXRPAII134[[#This Row],[OSRO NAME]],InlandExpirationDates[OSRO Name],InlandExpirationDates[ExpirationDates],"ERROR")</calculatedColumnFormula>
    </tableColumn>
    <tableColumn id="3" xr3:uid="{B5705EC3-0C8D-4200-BB34-424FCF391C35}" name="TERRESTRIAL RATING" dataDxfId="71"/>
    <tableColumn id="4" xr3:uid="{979B5C5D-CA76-49FD-846E-5354E065884E}" name="INLAND ON-WATER RATING" dataDxfId="70"/>
  </tableColumns>
  <tableStyleInfo name="TableStyleLight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E89BBD-236D-4358-9885-9573B635F83C}" name="OSROMATRIXRPAIII145" displayName="OSROMATRIXRPAIII145" ref="B72:E101" totalsRowShown="0" headerRowDxfId="69" dataDxfId="67" headerRowBorderDxfId="68" tableBorderDxfId="66" totalsRowBorderDxfId="65">
  <autoFilter ref="B72:E101" xr:uid="{AA63D586-827E-411B-96A9-A3D8B3E52B0C}">
    <filterColumn colId="0" hiddenButton="1"/>
    <filterColumn colId="1" hiddenButton="1"/>
    <filterColumn colId="2" hiddenButton="1"/>
    <filterColumn colId="3" hiddenButton="1"/>
  </autoFilter>
  <sortState xmlns:xlrd2="http://schemas.microsoft.com/office/spreadsheetml/2017/richdata2" ref="B73:E101">
    <sortCondition ref="B73:B101"/>
  </sortState>
  <tableColumns count="4">
    <tableColumn id="1" xr3:uid="{4F7ED142-45E0-400C-B64A-E2A208002C68}" name="OSRO NAME" dataDxfId="64"/>
    <tableColumn id="2" xr3:uid="{A55CB675-40D1-493D-9D76-38B7928BD56E}" name="OSRO EXPIRATION" dataDxfId="63">
      <calculatedColumnFormula>_xlfn.XLOOKUP(OSROMATRIXRPAIII145[[#This Row],[OSRO NAME]],InlandExpirationDates[OSRO Name],InlandExpirationDates[ExpirationDates],"ERROR")</calculatedColumnFormula>
    </tableColumn>
    <tableColumn id="3" xr3:uid="{D85A7359-5FA8-49FF-B74F-519E9A8EE05A}" name="TERRESTRIAL RATING" dataDxfId="62"/>
    <tableColumn id="4" xr3:uid="{B43EDB5B-F179-4A01-97BB-CB69962A3DDD}" name="INLAND ON-WATER RATING" dataDxfId="61"/>
  </tableColumns>
  <tableStyleInfo name="TableStyleLight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6ECE5C-09D1-4AEE-8D0F-C444208292D5}" name="OSROMATRIXRPAIV156" displayName="OSROMATRIXRPAIV156" ref="B105:E134" totalsRowShown="0" headerRowDxfId="60" dataDxfId="58" headerRowBorderDxfId="59" tableBorderDxfId="57" totalsRowBorderDxfId="56">
  <autoFilter ref="B105:E134" xr:uid="{AE1DD1B4-C375-4F72-8378-A789573B2911}">
    <filterColumn colId="0" hiddenButton="1"/>
    <filterColumn colId="1" hiddenButton="1"/>
    <filterColumn colId="2" hiddenButton="1"/>
    <filterColumn colId="3" hiddenButton="1"/>
  </autoFilter>
  <sortState xmlns:xlrd2="http://schemas.microsoft.com/office/spreadsheetml/2017/richdata2" ref="B106:E134">
    <sortCondition ref="B107:B134"/>
  </sortState>
  <tableColumns count="4">
    <tableColumn id="1" xr3:uid="{B5ECAC20-D902-4B06-9678-FEEAD8E048E0}" name="OSRO NAME" dataDxfId="55"/>
    <tableColumn id="2" xr3:uid="{9B396267-0191-4917-94E3-BE8F1DE2A659}" name="OSRO EXPIRATION" dataDxfId="54">
      <calculatedColumnFormula>_xlfn.XLOOKUP(OSROMATRIXRPAIV156[[#This Row],[OSRO NAME]],InlandExpirationDates[OSRO Name],InlandExpirationDates[ExpirationDates],"ERROR")</calculatedColumnFormula>
    </tableColumn>
    <tableColumn id="3" xr3:uid="{0A3C43A4-BBD9-4E28-B961-C5C81C30399A}" name="TERRESTRIAL RATING" dataDxfId="53"/>
    <tableColumn id="4" xr3:uid="{6A290E94-C7DF-4257-8202-6CBC21305D9C}" name="INLAND ON-WATER RATING " dataDxfId="52"/>
  </tableColumns>
  <tableStyleInfo name="TableStyleLight1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E608CD3-8C3B-4234-BF0E-E1085028E298}" name="OSROMATRIXRPAV167" displayName="OSROMATRIXRPAV167" ref="B138:E167" totalsRowShown="0" headerRowDxfId="51" dataDxfId="49" headerRowBorderDxfId="50" tableBorderDxfId="48" totalsRowBorderDxfId="47">
  <autoFilter ref="B138:E167" xr:uid="{37216057-BED1-418D-9B65-32C518C53CF1}">
    <filterColumn colId="0" hiddenButton="1"/>
    <filterColumn colId="1" hiddenButton="1"/>
    <filterColumn colId="2" hiddenButton="1"/>
    <filterColumn colId="3" hiddenButton="1"/>
  </autoFilter>
  <sortState xmlns:xlrd2="http://schemas.microsoft.com/office/spreadsheetml/2017/richdata2" ref="B139:E167">
    <sortCondition ref="B139:B167"/>
  </sortState>
  <tableColumns count="4">
    <tableColumn id="1" xr3:uid="{6A24A043-E0EE-4190-A0C4-B1D277A4984F}" name="OSRO NAME" dataDxfId="46"/>
    <tableColumn id="2" xr3:uid="{32783AC2-6217-40D0-B2C7-A716F88FC0DD}" name="OSRO EXPIRATION" dataDxfId="45">
      <calculatedColumnFormula>_xlfn.XLOOKUP(OSROMATRIXRPAV167[[#This Row],[OSRO NAME]],InlandExpirationDates[OSRO Name],InlandExpirationDates[ExpirationDates],"ERROR")</calculatedColumnFormula>
    </tableColumn>
    <tableColumn id="3" xr3:uid="{6ADB3087-0214-46C3-95A6-E00A9C137414}" name="TERRSTRIAL RATING" dataDxfId="44"/>
    <tableColumn id="4" xr3:uid="{95E664B1-D8F9-4830-96E9-A13F16E9EE6A}" name="INLAND ON-WATER RATING" dataDxfId="4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39E00B7-31B8-461B-B9A1-59B9118DE973}" name="Table193130" displayName="Table193130" ref="E15:F28" totalsRowShown="0" headerRowDxfId="190" dataDxfId="188" headerRowBorderDxfId="189" tableBorderDxfId="187">
  <autoFilter ref="E15:F28" xr:uid="{E5102B3D-A818-4351-82EE-061E9FCA920D}">
    <filterColumn colId="0" hiddenButton="1"/>
    <filterColumn colId="1" hiddenButton="1"/>
  </autoFilter>
  <tableColumns count="2">
    <tableColumn id="1" xr3:uid="{7960D1F8-0EC9-44E0-AC5F-7CD2929B4CCF}" name="COUNTY NAMES  " dataDxfId="186"/>
    <tableColumn id="2" xr3:uid="{AFD18A66-A778-4395-98F4-133C85670291}" name="ABBREVIATIONS" dataDxfId="185"/>
  </tableColumns>
  <tableStyleInfo name="TableStyleLight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BFC3036-B443-48B6-8591-081E317A861F}" name="OSROMATRIXRPAVI178" displayName="OSROMATRIXRPAVI178" ref="B171:E199" totalsRowShown="0" headerRowDxfId="42" dataDxfId="40" headerRowBorderDxfId="41" tableBorderDxfId="39" totalsRowBorderDxfId="38">
  <autoFilter ref="B171:E199" xr:uid="{8C767BC7-C654-4E5B-B005-1B91ADB044DC}">
    <filterColumn colId="0" hiddenButton="1"/>
    <filterColumn colId="1" hiddenButton="1"/>
    <filterColumn colId="2" hiddenButton="1"/>
    <filterColumn colId="3" hiddenButton="1"/>
  </autoFilter>
  <sortState xmlns:xlrd2="http://schemas.microsoft.com/office/spreadsheetml/2017/richdata2" ref="B172:E199">
    <sortCondition ref="B172:B199"/>
  </sortState>
  <tableColumns count="4">
    <tableColumn id="1" xr3:uid="{0BF0E7CB-72D7-493B-ADDC-1331AFB6B987}" name="OSRO NAME" dataDxfId="37"/>
    <tableColumn id="2" xr3:uid="{796A44B9-A2D0-4014-AABB-F0C2378A1083}" name="OSRO EXPIRATION" dataDxfId="36">
      <calculatedColumnFormula>_xlfn.XLOOKUP(OSROMATRIXRPAVI178[[#This Row],[OSRO NAME]],InlandExpirationDates[OSRO Name],InlandExpirationDates[ExpirationDates],"ERROR")</calculatedColumnFormula>
    </tableColumn>
    <tableColumn id="3" xr3:uid="{1D9EF5CA-511E-4A5F-85E7-292CFF40E028}" name="TERRSTRIAL RATING" dataDxfId="35"/>
    <tableColumn id="4" xr3:uid="{F578B289-CDA2-4366-A99D-39B58153C726}" name="INLAND ON-WATER RATING" dataDxfId="34"/>
  </tableColumns>
  <tableStyleInfo name="TableStyleLight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B02F70-A883-4296-B79A-11C4DEDF4538}" name="OSRORatingRequirements9" displayName="OSRORatingRequirements9" ref="B204:E207" totalsRowShown="0" headerRowDxfId="33" headerRowBorderDxfId="32" tableBorderDxfId="31" totalsRowBorderDxfId="30">
  <autoFilter ref="B204:E207" xr:uid="{8E0C0909-E85A-4D94-BA66-2E2BE7C6BDF8}">
    <filterColumn colId="0" hiddenButton="1"/>
    <filterColumn colId="1" hiddenButton="1"/>
    <filterColumn colId="2" hiddenButton="1"/>
    <filterColumn colId="3" hiddenButton="1"/>
  </autoFilter>
  <tableColumns count="4">
    <tableColumn id="1" xr3:uid="{75C3ED9C-3F0E-4ADB-982C-5CA82AC33691}" name="HOUR RATING " dataDxfId="29"/>
    <tableColumn id="2" xr3:uid="{7442FE64-3482-4FFF-B343-203A9226D444}" name="CONTAINMENT BOOM (FT)" dataDxfId="28"/>
    <tableColumn id="3" xr3:uid="{7FB70376-CD37-4FE1-97CE-D2041DD0066B}" name="RECOVERY (EDRC)" dataDxfId="27"/>
    <tableColumn id="4" xr3:uid="{86E9EC35-1983-4D41-8F30-0FAF4DBB9395}" name="STORAGE (BBLS)" dataDxfId="26"/>
  </tableColumns>
  <tableStyleInfo name="TableStyleLight1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A820030-4E61-450C-AC06-50560F0A292A}" name="InlandExpirationDates" displayName="InlandExpirationDates" ref="A1:S33" totalsRowShown="0" headerRowDxfId="25" tableBorderDxfId="24">
  <tableColumns count="19">
    <tableColumn id="1" xr3:uid="{65E57B74-98CA-4B4E-89F0-FE824E7F2DAB}" name="OSRO Name" dataDxfId="23"/>
    <tableColumn id="2" xr3:uid="{A56D971E-26A9-4DB2-BD7B-C8431708C9B0}" name="ExpirationDates" dataDxfId="22"/>
    <tableColumn id="16" xr3:uid="{75DAF8AF-23E5-4DE2-A16F-967C1657EC4D}" name="14 Day" dataDxfId="21">
      <calculatedColumnFormula>IF(InlandExpirationDates[[#This Row],[ExpirationDates]]="Expired", "Expired",InlandExpirationDates[[#This Row],[ExpirationDates]]-14)</calculatedColumnFormula>
    </tableColumn>
    <tableColumn id="3" xr3:uid="{03A7D0D4-7401-47DD-B7CA-AC0CA7B799D6}" name="14 Day Yes" dataDxfId="20">
      <calculatedColumnFormula>IF(InlandExpirationDates[[#This Row],[14 Day]]&lt;=$V$2,"Yes","No")</calculatedColumnFormula>
    </tableColumn>
    <tableColumn id="11" xr3:uid="{E763BB0B-F393-41B6-8144-714615452313}" name="30 Day" dataDxfId="19">
      <calculatedColumnFormula>IF(InlandExpirationDates[[#This Row],[ExpirationDates]]="Expired", "Expired",InlandExpirationDates[[#This Row],[ExpirationDates]]-30)</calculatedColumnFormula>
    </tableColumn>
    <tableColumn id="13" xr3:uid="{10952F3D-48EC-4BB6-A62A-3CF2C1720392}" name="30 Day Yes" dataDxfId="18">
      <calculatedColumnFormula>IF(InlandExpirationDates[[#This Row],[30 Day]]&lt;=$V$2,"Yes","No")</calculatedColumnFormula>
    </tableColumn>
    <tableColumn id="18" xr3:uid="{0DAE0DEB-7080-409F-B487-2BB297D8A02B}" name="90 Day" dataDxfId="17">
      <calculatedColumnFormula>IF(InlandExpirationDates[[#This Row],[ExpirationDates]]="Expired", "Expired",InlandExpirationDates[[#This Row],[ExpirationDates]]-90)</calculatedColumnFormula>
    </tableColumn>
    <tableColumn id="19" xr3:uid="{AA628FA0-14EE-482D-BDFC-55754EE3D554}" name="90 Day Yes" dataDxfId="16"/>
    <tableColumn id="14" xr3:uid="{04620F6A-B4C7-4E6C-9FAD-278DBF003ABE}" name="120 Day" dataDxfId="15">
      <calculatedColumnFormula>IF(InlandExpirationDates[[#This Row],[ExpirationDates]]="Expired","Expired",InlandExpirationDates[[#This Row],[ExpirationDates]]-120)</calculatedColumnFormula>
    </tableColumn>
    <tableColumn id="15" xr3:uid="{45A978A4-32B9-4527-80FA-92AB96488464}" name="120 Day Yes" dataDxfId="14">
      <calculatedColumnFormula>IF(InlandExpirationDates[[#This Row],[120 Day]]&lt;=$V$2,"Yes","No")</calculatedColumnFormula>
    </tableColumn>
    <tableColumn id="4" xr3:uid="{42DABA8C-B047-47B6-913D-E91EEF34C5C0}" name="120-Day Reminder Email" dataDxfId="13"/>
    <tableColumn id="12" xr3:uid="{6B7D62D6-1B86-497A-9CE6-60A0F0EB2F45}" name="30-Day Reminder Email" dataDxfId="12"/>
    <tableColumn id="17" xr3:uid="{FDDD5142-E80A-4620-AA84-6838E8E87816}" name="14-Day Reminder Email" dataDxfId="11"/>
    <tableColumn id="5" xr3:uid="{9689FD9F-5F5A-45D5-BD42-C20B5E6B59D0}" name="Interim Rating Letter Issued" dataDxfId="10"/>
    <tableColumn id="6" xr3:uid="{B1EA8DAB-96D3-40BA-89C1-2B5316AA98F6}" name="Date Application Received" dataDxfId="9"/>
    <tableColumn id="7" xr3:uid="{61B42962-AAA9-4A4F-B7D8-1CAC3D85C1B2}" name="Application Review Status" dataDxfId="8"/>
    <tableColumn id="8" xr3:uid="{308CC66A-C335-4501-A6A1-EA7348F19FF7}" name="Drill/Insp" dataDxfId="7"/>
    <tableColumn id="9" xr3:uid="{E5311A04-533F-4CA1-A670-FDABF3FF98A7}" name="Drill/Insp Location" dataDxfId="6"/>
    <tableColumn id="10" xr3:uid="{A59FB529-2D9C-4D8F-9126-F8C09110C71C}" name="Drill/Insp Status" dataDxfId="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EE0E5DF-1E5B-418E-BA1F-52868BC5B59F}" name="Table233732" displayName="Table233732" ref="H15:I22" totalsRowShown="0" headerRowDxfId="184" dataDxfId="182" headerRowBorderDxfId="183" tableBorderDxfId="181">
  <autoFilter ref="H15:I22" xr:uid="{340EBCC9-8CA9-4732-94D4-E3F3CE5906D7}">
    <filterColumn colId="0" hiddenButton="1"/>
    <filterColumn colId="1" hiddenButton="1"/>
  </autoFilter>
  <tableColumns count="2">
    <tableColumn id="1" xr3:uid="{797DB327-9EB8-423A-87EF-94FC6A702EDB}" name="COUNTY NAMES" dataDxfId="180"/>
    <tableColumn id="2" xr3:uid="{D00E34C7-E5F7-426A-BB27-C5843DC33B00}" name="ABBREVIATIONS" dataDxfId="179"/>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793DF7D-BBB5-44B4-ABBB-3F8029EDD321}" name="Table253834" displayName="Table253834" ref="H24:I30" totalsRowShown="0" headerRowDxfId="178" dataDxfId="176" headerRowBorderDxfId="177" tableBorderDxfId="175">
  <autoFilter ref="H24:I30" xr:uid="{9AA6C432-C23A-4810-8862-8EEE6D10D3ED}">
    <filterColumn colId="0" hiddenButton="1"/>
    <filterColumn colId="1" hiddenButton="1"/>
  </autoFilter>
  <tableColumns count="2">
    <tableColumn id="1" xr3:uid="{DB643473-75A7-4A9C-B10C-76FA07819FC7}" name="COUNTY NAMES" dataDxfId="174"/>
    <tableColumn id="2" xr3:uid="{ED0309C2-7D38-49A8-A1BF-580B4D29E841}" name="ABBREVIATIONS" dataDxfId="173"/>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E9C58C4-687A-4516-97BA-D1BBB23D9FB9}" name="Table21364035" displayName="Table21364035" ref="E30:F41" totalsRowShown="0" headerRowDxfId="172" dataDxfId="170" headerRowBorderDxfId="171" tableBorderDxfId="169" totalsRowBorderDxfId="168">
  <autoFilter ref="E30:F41" xr:uid="{C978ED76-44C0-45E7-AF1A-2F28A4546F42}">
    <filterColumn colId="0" hiddenButton="1"/>
    <filterColumn colId="1" hiddenButton="1"/>
  </autoFilter>
  <tableColumns count="2">
    <tableColumn id="1" xr3:uid="{10C64275-901E-4C64-899F-63088CF83E0E}" name="COUNTY NAMES" dataDxfId="167"/>
    <tableColumn id="2" xr3:uid="{2BF9DB80-2E46-48BC-A9E5-5C76106D52E5}" name="ABBREVIATIONS" dataDxfId="166"/>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A7EA559-DA66-40DB-86B2-6E5B6508333A}" name="Table4044" displayName="Table4044" ref="B7:E10" totalsRowShown="0" headerRowDxfId="165" dataDxfId="163" headerRowBorderDxfId="164" tableBorderDxfId="162" totalsRowBorderDxfId="161">
  <tableColumns count="4">
    <tableColumn id="1" xr3:uid="{15E2BC6C-C1A9-4D72-8EE7-A5F298D82D13}" name="Equipment" dataDxfId="160"/>
    <tableColumn id="2" xr3:uid="{08620234-4B36-4BF4-819D-96526716F9EC}" name="Deployment                within 6 Hrs. (Dedicated)" dataDxfId="159"/>
    <tableColumn id="3" xr3:uid="{8D1272E9-184F-491C-B2A9-708C9F7974BF}" name="Deployment               within 12 Hrs." dataDxfId="158"/>
    <tableColumn id="4" xr3:uid="{ADC200BB-3C44-4880-B82B-1F82C2587EB1}" name="Deployment                              within 24 Hrs." dataDxfId="15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CFCAD9-56C4-4CE3-B308-28B7F95CA59A}" name="Table4547" displayName="Table4547" ref="B15:C20" totalsRowShown="0" headerRowDxfId="156" dataDxfId="154" headerRowBorderDxfId="155" tableBorderDxfId="153" totalsRowBorderDxfId="152">
  <tableColumns count="2">
    <tableColumn id="1" xr3:uid="{94B16E96-65E2-442D-9EA5-A9710BA9A6D0}" name="COUNTY NAMES  " dataDxfId="151"/>
    <tableColumn id="2" xr3:uid="{A86235BF-1AA4-4F3E-9635-2701A52E8A97}" name="ABBREVIATIONS" dataDxfId="15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0C0BED6-CCEE-4CC1-A2BE-C63D60BFD7C0}" name="OSROMATRIXRPAI12310" displayName="OSROMATRIXRPAI12310" ref="B6:E35" totalsRowShown="0" headerRowDxfId="149" dataDxfId="147" headerRowBorderDxfId="148" tableBorderDxfId="146" totalsRowBorderDxfId="145">
  <autoFilter ref="B6:E35" xr:uid="{F0C0BED6-CCEE-4CC1-A2BE-C63D60BFD7C0}">
    <filterColumn colId="0" hiddenButton="1"/>
    <filterColumn colId="1" hiddenButton="1"/>
    <filterColumn colId="2" hiddenButton="1"/>
    <filterColumn colId="3" hiddenButton="1"/>
  </autoFilter>
  <sortState xmlns:xlrd2="http://schemas.microsoft.com/office/spreadsheetml/2017/richdata2" ref="B7:E35">
    <sortCondition ref="B6:B35"/>
  </sortState>
  <tableColumns count="4">
    <tableColumn id="1" xr3:uid="{7ED09E0F-3ACA-4AB6-98FE-DCC0EC17D10E}" name="OSRO NAME" dataDxfId="144"/>
    <tableColumn id="2" xr3:uid="{B6EFAA91-FA15-494B-93E6-8A8CF5A02FC2}" name="OSRO EXPIRATION" dataDxfId="143">
      <calculatedColumnFormula>_xlfn.XLOOKUP(OSROMATRIXRPAI12310[[#This Row],[OSRO NAME]],OSROMATRIXRPAI123[OSRO NAME],OSROMATRIXRPAI123[OSRO EXPIRATION],"ERROR")</calculatedColumnFormula>
    </tableColumn>
    <tableColumn id="3" xr3:uid="{D94FD5E1-38BD-4B6F-8E77-813BF334F217}" name="TERRESTRIAL RATING" dataDxfId="142">
      <calculatedColumnFormula>_xlfn.XLOOKUP(OSROMATRIXRPAI12310[[#This Row],[OSRO NAME]],OSROMATRIXRPAI123[OSRO NAME],OSROMATRIXRPAI123[TERRESTRIAL RATING],"ERROR")</calculatedColumnFormula>
    </tableColumn>
    <tableColumn id="4" xr3:uid="{87812B4E-2D44-4B7B-B73A-05236C8635FE}" name="INLAND ON-WATER RATING" dataDxfId="141">
      <calculatedColumnFormula>_xlfn.XLOOKUP(OSROMATRIXRPAI12310[[#This Row],[OSRO NAME]],OSROMATRIXRPAI123[OSRO NAME],OSROMATRIXRPAI123[INLAND ON-WATER RATING],"ERROR")</calculatedColumnFormula>
    </tableColumn>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F5338E0-B494-4530-8083-3F7D4A68B3DF}" name="OSROMATRIXRPAII13411" displayName="OSROMATRIXRPAII13411" ref="B39:E68" totalsRowShown="0" headerRowDxfId="140" dataDxfId="138" headerRowBorderDxfId="139" tableBorderDxfId="137" totalsRowBorderDxfId="136">
  <autoFilter ref="B39:E68" xr:uid="{BF5338E0-B494-4530-8083-3F7D4A68B3DF}">
    <filterColumn colId="0" hiddenButton="1"/>
    <filterColumn colId="1" hiddenButton="1"/>
    <filterColumn colId="2" hiddenButton="1"/>
    <filterColumn colId="3" hiddenButton="1"/>
  </autoFilter>
  <sortState xmlns:xlrd2="http://schemas.microsoft.com/office/spreadsheetml/2017/richdata2" ref="B40:E68">
    <sortCondition ref="B6:B35"/>
  </sortState>
  <tableColumns count="4">
    <tableColumn id="1" xr3:uid="{BF75A3F6-A682-4027-A663-4669F38C73E2}" name="OSRO NAME" dataDxfId="135"/>
    <tableColumn id="2" xr3:uid="{7B7C4FB3-9C5E-45D5-A7B9-9C93B19285CE}" name="OSRO EXPIRATION" dataDxfId="134">
      <calculatedColumnFormula>_xlfn.XLOOKUP(OSROMATRIXRPAII13411[[#This Row],[OSRO NAME]],OSROMATRIXRPAII134[OSRO NAME],OSROMATRIXRPAII134[OSRO EXPIRATION],"ERROR")</calculatedColumnFormula>
    </tableColumn>
    <tableColumn id="3" xr3:uid="{0187F499-0C28-4C32-A6F8-6ED23F65777C}" name="TERRESTRIAL RATING" dataDxfId="133">
      <calculatedColumnFormula>_xlfn.XLOOKUP(OSROMATRIXRPAII13411[[#This Row],[OSRO NAME]],OSROMATRIXRPAII134[OSRO NAME],OSROMATRIXRPAII134[TERRESTRIAL RATING],"ERROR")</calculatedColumnFormula>
    </tableColumn>
    <tableColumn id="4" xr3:uid="{02728E93-5053-497E-B20E-A4CCB2F0AF89}" name="INLAND ON-WATER RATING" dataDxfId="132">
      <calculatedColumnFormula>_xlfn.XLOOKUP(OSROMATRIXRPAII13411[[#This Row],[OSRO NAME]],OSROMATRIXRPAII134[OSRO NAME],OSROMATRIXRPAII134[INLAND ON-WATER RATING],"ERROR")</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printerSettings" Target="../printerSettings/printerSettings3.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4AA0C-B273-464A-95E5-B0983904690A}">
  <dimension ref="A1:T43"/>
  <sheetViews>
    <sheetView topLeftCell="A4" zoomScale="90" zoomScaleNormal="90" workbookViewId="0">
      <selection activeCell="F7" sqref="F7"/>
    </sheetView>
  </sheetViews>
  <sheetFormatPr defaultColWidth="0" defaultRowHeight="14.5" zeroHeight="1" x14ac:dyDescent="0.35"/>
  <cols>
    <col min="1" max="1" width="9.1796875" customWidth="1"/>
    <col min="2" max="2" width="26.453125" customWidth="1"/>
    <col min="3" max="3" width="23.54296875" customWidth="1"/>
    <col min="4" max="4" width="21.54296875" customWidth="1"/>
    <col min="5" max="5" width="29" customWidth="1"/>
    <col min="6" max="6" width="23.453125" customWidth="1"/>
    <col min="7" max="7" width="15" customWidth="1"/>
    <col min="8" max="8" width="25.26953125" customWidth="1"/>
    <col min="9" max="9" width="22.54296875" customWidth="1"/>
    <col min="10" max="10" width="9.1796875" customWidth="1"/>
    <col min="11" max="11" width="9.1796875" hidden="1" customWidth="1"/>
    <col min="12" max="12" width="8.7265625" hidden="1" customWidth="1"/>
    <col min="13" max="15" width="9.1796875" hidden="1" customWidth="1"/>
    <col min="16" max="16" width="8.7265625" hidden="1" customWidth="1"/>
    <col min="17" max="20" width="10.453125" hidden="1" customWidth="1"/>
    <col min="21" max="16384" width="9.1796875" hidden="1"/>
  </cols>
  <sheetData>
    <row r="1" spans="1:11" x14ac:dyDescent="0.35">
      <c r="A1" s="24"/>
      <c r="B1" s="24"/>
      <c r="C1" s="24"/>
      <c r="D1" s="24"/>
      <c r="E1" s="24"/>
      <c r="F1" s="24"/>
      <c r="G1" s="24"/>
      <c r="H1" s="24"/>
      <c r="I1" s="24"/>
      <c r="J1" s="24"/>
    </row>
    <row r="2" spans="1:11" ht="22.5" customHeight="1" x14ac:dyDescent="0.5">
      <c r="A2" s="24"/>
      <c r="B2" s="104" t="s">
        <v>0</v>
      </c>
      <c r="C2" s="104"/>
      <c r="D2" s="104"/>
      <c r="E2" s="104"/>
      <c r="F2" s="104"/>
      <c r="G2" s="104"/>
      <c r="H2" s="104"/>
      <c r="I2" s="104"/>
      <c r="J2" s="24"/>
    </row>
    <row r="3" spans="1:11" ht="14.15" customHeight="1" x14ac:dyDescent="0.5">
      <c r="A3" s="24"/>
      <c r="B3" s="100"/>
      <c r="C3" s="100"/>
      <c r="D3" s="100"/>
      <c r="E3" s="100"/>
      <c r="F3" s="100"/>
      <c r="G3" s="100"/>
      <c r="H3" s="47" t="str">
        <f>'Revisions Worksheet'!D4</f>
        <v>Last Revised: 11/19/25</v>
      </c>
      <c r="I3" s="24"/>
      <c r="J3" s="24"/>
    </row>
    <row r="4" spans="1:11" ht="373.5" customHeight="1" x14ac:dyDescent="0.35">
      <c r="A4" s="24"/>
      <c r="B4" s="102" t="s">
        <v>1</v>
      </c>
      <c r="C4" s="103"/>
      <c r="D4" s="103"/>
      <c r="E4" s="103"/>
      <c r="F4" s="103"/>
      <c r="G4" s="103"/>
      <c r="H4" s="103"/>
      <c r="I4" s="103"/>
      <c r="J4" s="24"/>
    </row>
    <row r="5" spans="1:11" ht="24.75" customHeight="1" thickBot="1" x14ac:dyDescent="0.4">
      <c r="A5" s="24"/>
      <c r="B5" s="24"/>
      <c r="C5" s="24"/>
      <c r="D5" s="24"/>
      <c r="E5" s="24"/>
      <c r="F5" s="24"/>
      <c r="G5" s="24"/>
      <c r="H5" s="24"/>
      <c r="I5" s="24"/>
      <c r="J5" s="24"/>
    </row>
    <row r="6" spans="1:11" ht="24.75" customHeight="1" thickBot="1" x14ac:dyDescent="0.4">
      <c r="A6" s="24"/>
      <c r="B6" s="109" t="s">
        <v>2</v>
      </c>
      <c r="C6" s="110"/>
      <c r="D6" s="110"/>
      <c r="E6" s="111"/>
      <c r="F6" s="24"/>
      <c r="G6" s="24"/>
      <c r="H6" s="24"/>
      <c r="I6" s="24"/>
      <c r="J6" s="24"/>
    </row>
    <row r="7" spans="1:11" ht="38.5" customHeight="1" thickBot="1" x14ac:dyDescent="0.4">
      <c r="A7" s="24"/>
      <c r="B7" s="39" t="s">
        <v>3</v>
      </c>
      <c r="C7" s="26" t="s">
        <v>4</v>
      </c>
      <c r="D7" s="26" t="s">
        <v>5</v>
      </c>
      <c r="E7" s="40" t="s">
        <v>6</v>
      </c>
      <c r="F7" s="24"/>
      <c r="G7" s="24"/>
      <c r="H7" s="24"/>
      <c r="I7" s="24"/>
      <c r="J7" s="24"/>
    </row>
    <row r="8" spans="1:11" ht="19.5" customHeight="1" thickBot="1" x14ac:dyDescent="0.4">
      <c r="A8" s="24"/>
      <c r="B8" s="41" t="s">
        <v>7</v>
      </c>
      <c r="C8" s="27" t="s">
        <v>8</v>
      </c>
      <c r="D8" s="29" t="s">
        <v>9</v>
      </c>
      <c r="E8" s="29" t="s">
        <v>10</v>
      </c>
      <c r="F8" s="24"/>
      <c r="G8" s="24"/>
      <c r="H8" s="24"/>
      <c r="I8" s="24"/>
      <c r="J8" s="24"/>
    </row>
    <row r="9" spans="1:11" ht="19.5" customHeight="1" thickBot="1" x14ac:dyDescent="0.4">
      <c r="A9" s="24"/>
      <c r="B9" s="42" t="s">
        <v>11</v>
      </c>
      <c r="C9" s="30" t="s">
        <v>12</v>
      </c>
      <c r="D9" s="28" t="s">
        <v>13</v>
      </c>
      <c r="E9" s="28" t="s">
        <v>14</v>
      </c>
      <c r="F9" s="24"/>
      <c r="G9" s="24"/>
      <c r="H9" s="24"/>
      <c r="I9" s="24"/>
      <c r="J9" s="24"/>
      <c r="K9" s="14"/>
    </row>
    <row r="10" spans="1:11" ht="19.5" customHeight="1" thickBot="1" x14ac:dyDescent="0.4">
      <c r="A10" s="24"/>
      <c r="B10" s="43" t="s">
        <v>15</v>
      </c>
      <c r="C10" s="44" t="s">
        <v>16</v>
      </c>
      <c r="D10" s="45" t="s">
        <v>17</v>
      </c>
      <c r="E10" s="46" t="s">
        <v>18</v>
      </c>
      <c r="F10" s="24"/>
      <c r="G10" s="24"/>
      <c r="H10" s="24"/>
      <c r="I10" s="24"/>
      <c r="J10" s="24"/>
    </row>
    <row r="11" spans="1:11" ht="22.5" customHeight="1" thickBot="1" x14ac:dyDescent="0.4">
      <c r="A11" s="24"/>
      <c r="B11" s="112" t="s">
        <v>19</v>
      </c>
      <c r="C11" s="113"/>
      <c r="D11" s="113"/>
      <c r="E11" s="114"/>
      <c r="F11" s="24"/>
      <c r="G11" s="24"/>
      <c r="H11" s="24"/>
      <c r="I11" s="24"/>
      <c r="J11" s="24"/>
    </row>
    <row r="12" spans="1:11" ht="14.15" customHeight="1" x14ac:dyDescent="0.5">
      <c r="A12" s="24"/>
      <c r="B12" s="100"/>
      <c r="C12" s="100"/>
      <c r="D12" s="100"/>
      <c r="E12" s="100"/>
      <c r="F12" s="24"/>
      <c r="G12" s="24"/>
      <c r="H12" s="24"/>
      <c r="I12" s="24"/>
      <c r="J12" s="24"/>
    </row>
    <row r="13" spans="1:11" ht="15" thickBot="1" x14ac:dyDescent="0.4">
      <c r="A13" s="24"/>
      <c r="B13" s="24"/>
      <c r="C13" s="24"/>
      <c r="D13" s="24"/>
      <c r="E13" s="24"/>
      <c r="F13" s="24"/>
      <c r="G13" s="24"/>
      <c r="H13" s="24"/>
      <c r="I13" s="24"/>
      <c r="J13" s="24"/>
    </row>
    <row r="14" spans="1:11" ht="21" x14ac:dyDescent="0.5">
      <c r="A14" s="25"/>
      <c r="B14" s="105" t="s">
        <v>20</v>
      </c>
      <c r="C14" s="106"/>
      <c r="D14" s="24"/>
      <c r="E14" s="101" t="s">
        <v>21</v>
      </c>
      <c r="F14" s="101"/>
      <c r="G14" s="24"/>
      <c r="H14" s="101" t="s">
        <v>22</v>
      </c>
      <c r="I14" s="101"/>
      <c r="J14" s="24"/>
    </row>
    <row r="15" spans="1:11" ht="19" thickBot="1" x14ac:dyDescent="0.5">
      <c r="A15" s="25"/>
      <c r="B15" s="31" t="s">
        <v>23</v>
      </c>
      <c r="C15" s="32" t="s">
        <v>24</v>
      </c>
      <c r="D15" s="25"/>
      <c r="E15" s="15" t="s">
        <v>23</v>
      </c>
      <c r="F15" s="16" t="s">
        <v>24</v>
      </c>
      <c r="G15" s="24"/>
      <c r="H15" s="13" t="s">
        <v>25</v>
      </c>
      <c r="I15" s="13" t="s">
        <v>24</v>
      </c>
      <c r="J15" s="24"/>
    </row>
    <row r="16" spans="1:11" ht="15" thickBot="1" x14ac:dyDescent="0.4">
      <c r="A16" s="25"/>
      <c r="B16" s="50" t="s">
        <v>26</v>
      </c>
      <c r="C16" s="51" t="s">
        <v>27</v>
      </c>
      <c r="D16" s="25"/>
      <c r="E16" s="50" t="s">
        <v>28</v>
      </c>
      <c r="F16" s="54" t="s">
        <v>29</v>
      </c>
      <c r="G16" s="24"/>
      <c r="H16" s="55" t="s">
        <v>30</v>
      </c>
      <c r="I16" s="54" t="s">
        <v>31</v>
      </c>
      <c r="J16" s="24"/>
    </row>
    <row r="17" spans="1:10" ht="15" thickBot="1" x14ac:dyDescent="0.4">
      <c r="A17" s="25"/>
      <c r="B17" s="50" t="s">
        <v>32</v>
      </c>
      <c r="C17" s="51" t="s">
        <v>33</v>
      </c>
      <c r="D17" s="24"/>
      <c r="E17" s="55" t="s">
        <v>34</v>
      </c>
      <c r="F17" s="54" t="s">
        <v>35</v>
      </c>
      <c r="G17" s="24"/>
      <c r="H17" s="55" t="s">
        <v>36</v>
      </c>
      <c r="I17" s="54" t="s">
        <v>37</v>
      </c>
      <c r="J17" s="24"/>
    </row>
    <row r="18" spans="1:10" ht="15" thickBot="1" x14ac:dyDescent="0.4">
      <c r="A18" s="25"/>
      <c r="B18" s="50" t="s">
        <v>38</v>
      </c>
      <c r="C18" s="51" t="s">
        <v>39</v>
      </c>
      <c r="D18" s="24"/>
      <c r="E18" s="55" t="s">
        <v>40</v>
      </c>
      <c r="F18" s="54" t="s">
        <v>41</v>
      </c>
      <c r="G18" s="24"/>
      <c r="H18" s="55" t="s">
        <v>42</v>
      </c>
      <c r="I18" s="54" t="s">
        <v>43</v>
      </c>
      <c r="J18" s="24"/>
    </row>
    <row r="19" spans="1:10" ht="15" thickBot="1" x14ac:dyDescent="0.4">
      <c r="A19" s="25"/>
      <c r="B19" s="50" t="s">
        <v>44</v>
      </c>
      <c r="C19" s="51" t="s">
        <v>45</v>
      </c>
      <c r="D19" s="24"/>
      <c r="E19" s="55" t="s">
        <v>46</v>
      </c>
      <c r="F19" s="54" t="s">
        <v>47</v>
      </c>
      <c r="G19" s="24"/>
      <c r="H19" s="55" t="s">
        <v>48</v>
      </c>
      <c r="I19" s="54" t="s">
        <v>49</v>
      </c>
      <c r="J19" s="24"/>
    </row>
    <row r="20" spans="1:10" ht="15" thickBot="1" x14ac:dyDescent="0.4">
      <c r="A20" s="25"/>
      <c r="B20" s="52" t="s">
        <v>50</v>
      </c>
      <c r="C20" s="53" t="s">
        <v>51</v>
      </c>
      <c r="D20" s="24"/>
      <c r="E20" s="55" t="s">
        <v>52</v>
      </c>
      <c r="F20" s="54" t="s">
        <v>53</v>
      </c>
      <c r="G20" s="24"/>
      <c r="H20" s="55" t="s">
        <v>54</v>
      </c>
      <c r="I20" s="54" t="s">
        <v>55</v>
      </c>
      <c r="J20" s="24"/>
    </row>
    <row r="21" spans="1:10" ht="21.5" thickBot="1" x14ac:dyDescent="0.55000000000000004">
      <c r="A21" s="24"/>
      <c r="B21" s="107" t="s">
        <v>56</v>
      </c>
      <c r="C21" s="108"/>
      <c r="D21" s="24"/>
      <c r="E21" s="55" t="s">
        <v>57</v>
      </c>
      <c r="F21" s="54" t="s">
        <v>58</v>
      </c>
      <c r="G21" s="24"/>
      <c r="H21" s="55" t="s">
        <v>59</v>
      </c>
      <c r="I21" s="54" t="s">
        <v>60</v>
      </c>
      <c r="J21" s="24"/>
    </row>
    <row r="22" spans="1:10" ht="19" thickBot="1" x14ac:dyDescent="0.5">
      <c r="A22" s="24"/>
      <c r="B22" s="13" t="s">
        <v>25</v>
      </c>
      <c r="C22" s="13" t="s">
        <v>24</v>
      </c>
      <c r="D22" s="24"/>
      <c r="E22" s="55" t="s">
        <v>61</v>
      </c>
      <c r="F22" s="54" t="s">
        <v>62</v>
      </c>
      <c r="G22" s="24"/>
      <c r="H22" s="55" t="s">
        <v>63</v>
      </c>
      <c r="I22" s="54" t="s">
        <v>64</v>
      </c>
      <c r="J22" s="24"/>
    </row>
    <row r="23" spans="1:10" ht="21.5" thickBot="1" x14ac:dyDescent="0.55000000000000004">
      <c r="A23" s="24"/>
      <c r="B23" s="55" t="s">
        <v>65</v>
      </c>
      <c r="C23" s="54" t="s">
        <v>66</v>
      </c>
      <c r="D23" s="24"/>
      <c r="E23" s="55" t="s">
        <v>67</v>
      </c>
      <c r="F23" s="54" t="s">
        <v>68</v>
      </c>
      <c r="G23" s="24"/>
      <c r="H23" s="101" t="s">
        <v>69</v>
      </c>
      <c r="I23" s="101"/>
      <c r="J23" s="24"/>
    </row>
    <row r="24" spans="1:10" ht="19" thickBot="1" x14ac:dyDescent="0.5">
      <c r="A24" s="24"/>
      <c r="B24" s="55" t="s">
        <v>70</v>
      </c>
      <c r="C24" s="54" t="s">
        <v>71</v>
      </c>
      <c r="D24" s="24"/>
      <c r="E24" s="55" t="s">
        <v>72</v>
      </c>
      <c r="F24" s="54" t="s">
        <v>73</v>
      </c>
      <c r="G24" s="24"/>
      <c r="H24" s="13" t="s">
        <v>25</v>
      </c>
      <c r="I24" s="13" t="s">
        <v>24</v>
      </c>
      <c r="J24" s="24"/>
    </row>
    <row r="25" spans="1:10" ht="15" thickBot="1" x14ac:dyDescent="0.4">
      <c r="A25" s="24"/>
      <c r="B25" s="55" t="s">
        <v>74</v>
      </c>
      <c r="C25" s="54" t="s">
        <v>75</v>
      </c>
      <c r="D25" s="24"/>
      <c r="E25" s="55" t="s">
        <v>76</v>
      </c>
      <c r="F25" s="54" t="s">
        <v>77</v>
      </c>
      <c r="G25" s="24"/>
      <c r="H25" s="55" t="s">
        <v>78</v>
      </c>
      <c r="I25" s="54" t="s">
        <v>79</v>
      </c>
      <c r="J25" s="24"/>
    </row>
    <row r="26" spans="1:10" ht="15" thickBot="1" x14ac:dyDescent="0.4">
      <c r="A26" s="24"/>
      <c r="B26" s="55" t="s">
        <v>80</v>
      </c>
      <c r="C26" s="54" t="s">
        <v>81</v>
      </c>
      <c r="D26" s="24"/>
      <c r="E26" s="55" t="s">
        <v>82</v>
      </c>
      <c r="F26" s="54" t="s">
        <v>83</v>
      </c>
      <c r="G26" s="24"/>
      <c r="H26" s="55" t="s">
        <v>84</v>
      </c>
      <c r="I26" s="54" t="s">
        <v>85</v>
      </c>
      <c r="J26" s="24"/>
    </row>
    <row r="27" spans="1:10" ht="15" thickBot="1" x14ac:dyDescent="0.4">
      <c r="A27" s="24"/>
      <c r="B27" s="55" t="s">
        <v>86</v>
      </c>
      <c r="C27" s="54" t="s">
        <v>87</v>
      </c>
      <c r="D27" s="24"/>
      <c r="E27" s="55" t="s">
        <v>88</v>
      </c>
      <c r="F27" s="54" t="s">
        <v>89</v>
      </c>
      <c r="G27" s="24"/>
      <c r="H27" s="55" t="s">
        <v>90</v>
      </c>
      <c r="I27" s="54" t="s">
        <v>91</v>
      </c>
      <c r="J27" s="24"/>
    </row>
    <row r="28" spans="1:10" ht="15" thickBot="1" x14ac:dyDescent="0.4">
      <c r="A28" s="24"/>
      <c r="B28" s="55" t="s">
        <v>92</v>
      </c>
      <c r="C28" s="54" t="s">
        <v>93</v>
      </c>
      <c r="D28" s="24"/>
      <c r="E28" s="55" t="s">
        <v>94</v>
      </c>
      <c r="F28" s="54" t="s">
        <v>95</v>
      </c>
      <c r="G28" s="24"/>
      <c r="H28" s="55" t="s">
        <v>96</v>
      </c>
      <c r="I28" s="54" t="s">
        <v>97</v>
      </c>
      <c r="J28" s="24"/>
    </row>
    <row r="29" spans="1:10" ht="21.5" thickBot="1" x14ac:dyDescent="0.55000000000000004">
      <c r="A29" s="24"/>
      <c r="B29" s="55" t="s">
        <v>98</v>
      </c>
      <c r="C29" s="54" t="s">
        <v>99</v>
      </c>
      <c r="D29" s="24"/>
      <c r="E29" s="101" t="s">
        <v>100</v>
      </c>
      <c r="F29" s="101"/>
      <c r="G29" s="24"/>
      <c r="H29" s="55" t="s">
        <v>101</v>
      </c>
      <c r="I29" s="54" t="s">
        <v>102</v>
      </c>
      <c r="J29" s="24"/>
    </row>
    <row r="30" spans="1:10" ht="19" thickBot="1" x14ac:dyDescent="0.5">
      <c r="A30" s="24"/>
      <c r="B30" s="55" t="s">
        <v>103</v>
      </c>
      <c r="C30" s="54" t="s">
        <v>104</v>
      </c>
      <c r="D30" s="24"/>
      <c r="E30" s="17" t="s">
        <v>25</v>
      </c>
      <c r="F30" s="15" t="s">
        <v>24</v>
      </c>
      <c r="G30" s="24"/>
      <c r="H30" s="55" t="s">
        <v>105</v>
      </c>
      <c r="I30" s="54" t="s">
        <v>106</v>
      </c>
      <c r="J30" s="24"/>
    </row>
    <row r="31" spans="1:10" ht="15" thickBot="1" x14ac:dyDescent="0.4">
      <c r="A31" s="24"/>
      <c r="B31" s="55" t="s">
        <v>107</v>
      </c>
      <c r="C31" s="54" t="s">
        <v>108</v>
      </c>
      <c r="D31" s="24"/>
      <c r="E31" s="50" t="s">
        <v>109</v>
      </c>
      <c r="F31" s="51" t="s">
        <v>110</v>
      </c>
      <c r="G31" s="24"/>
      <c r="H31" s="24"/>
      <c r="I31" s="24"/>
      <c r="J31" s="24"/>
    </row>
    <row r="32" spans="1:10" ht="15" thickBot="1" x14ac:dyDescent="0.4">
      <c r="A32" s="24"/>
      <c r="B32" s="55" t="s">
        <v>111</v>
      </c>
      <c r="C32" s="54" t="s">
        <v>112</v>
      </c>
      <c r="D32" s="24"/>
      <c r="E32" s="50" t="s">
        <v>113</v>
      </c>
      <c r="F32" s="51" t="s">
        <v>114</v>
      </c>
      <c r="G32" s="24"/>
      <c r="H32" s="24"/>
      <c r="I32" s="24"/>
      <c r="J32" s="24"/>
    </row>
    <row r="33" spans="1:10" ht="15" thickBot="1" x14ac:dyDescent="0.4">
      <c r="A33" s="24"/>
      <c r="B33" s="55" t="s">
        <v>115</v>
      </c>
      <c r="C33" s="54" t="s">
        <v>116</v>
      </c>
      <c r="D33" s="24"/>
      <c r="E33" s="50" t="s">
        <v>117</v>
      </c>
      <c r="F33" s="51" t="s">
        <v>118</v>
      </c>
      <c r="G33" s="24"/>
      <c r="H33" s="24"/>
      <c r="I33" s="24"/>
      <c r="J33" s="24"/>
    </row>
    <row r="34" spans="1:10" ht="15" thickBot="1" x14ac:dyDescent="0.4">
      <c r="A34" s="24"/>
      <c r="B34" s="55" t="s">
        <v>119</v>
      </c>
      <c r="C34" s="54" t="s">
        <v>120</v>
      </c>
      <c r="D34" s="24"/>
      <c r="E34" s="50" t="s">
        <v>121</v>
      </c>
      <c r="F34" s="51" t="s">
        <v>122</v>
      </c>
      <c r="G34" s="24"/>
      <c r="H34" s="24"/>
      <c r="I34" s="24"/>
      <c r="J34" s="24"/>
    </row>
    <row r="35" spans="1:10" ht="15" thickBot="1" x14ac:dyDescent="0.4">
      <c r="A35" s="24"/>
      <c r="B35" s="55" t="s">
        <v>123</v>
      </c>
      <c r="C35" s="54" t="s">
        <v>124</v>
      </c>
      <c r="D35" s="24"/>
      <c r="E35" s="50" t="s">
        <v>125</v>
      </c>
      <c r="F35" s="51" t="s">
        <v>126</v>
      </c>
      <c r="G35" s="24"/>
      <c r="H35" s="24"/>
      <c r="I35" s="24"/>
      <c r="J35" s="24"/>
    </row>
    <row r="36" spans="1:10" ht="15" thickBot="1" x14ac:dyDescent="0.4">
      <c r="A36" s="24"/>
      <c r="B36" s="55" t="s">
        <v>127</v>
      </c>
      <c r="C36" s="54" t="s">
        <v>128</v>
      </c>
      <c r="D36" s="24"/>
      <c r="E36" s="50" t="s">
        <v>129</v>
      </c>
      <c r="F36" s="51" t="s">
        <v>130</v>
      </c>
      <c r="G36" s="24"/>
      <c r="H36" s="24"/>
      <c r="I36" s="24"/>
      <c r="J36" s="24"/>
    </row>
    <row r="37" spans="1:10" ht="15" thickBot="1" x14ac:dyDescent="0.4">
      <c r="A37" s="24"/>
      <c r="B37" s="55" t="s">
        <v>131</v>
      </c>
      <c r="C37" s="54" t="s">
        <v>132</v>
      </c>
      <c r="D37" s="24"/>
      <c r="E37" s="50" t="s">
        <v>133</v>
      </c>
      <c r="F37" s="51" t="s">
        <v>134</v>
      </c>
      <c r="G37" s="24"/>
      <c r="H37" s="24"/>
      <c r="I37" s="24"/>
      <c r="J37" s="24"/>
    </row>
    <row r="38" spans="1:10" ht="15" thickBot="1" x14ac:dyDescent="0.4">
      <c r="A38" s="24"/>
      <c r="B38" s="55" t="s">
        <v>135</v>
      </c>
      <c r="C38" s="54" t="s">
        <v>136</v>
      </c>
      <c r="D38" s="24"/>
      <c r="E38" s="50" t="s">
        <v>137</v>
      </c>
      <c r="F38" s="51" t="s">
        <v>138</v>
      </c>
      <c r="G38" s="24"/>
      <c r="H38" s="24"/>
      <c r="I38" s="24"/>
      <c r="J38" s="24"/>
    </row>
    <row r="39" spans="1:10" ht="15" thickBot="1" x14ac:dyDescent="0.4">
      <c r="A39" s="24"/>
      <c r="B39" s="24"/>
      <c r="C39" s="24"/>
      <c r="D39" s="24"/>
      <c r="E39" s="50" t="s">
        <v>139</v>
      </c>
      <c r="F39" s="51" t="s">
        <v>140</v>
      </c>
      <c r="G39" s="24"/>
      <c r="H39" s="24"/>
      <c r="I39" s="24"/>
      <c r="J39" s="24"/>
    </row>
    <row r="40" spans="1:10" ht="15" thickBot="1" x14ac:dyDescent="0.4">
      <c r="A40" s="24"/>
      <c r="B40" s="24"/>
      <c r="C40" s="24"/>
      <c r="D40" s="24"/>
      <c r="E40" s="50" t="s">
        <v>141</v>
      </c>
      <c r="F40" s="51" t="s">
        <v>142</v>
      </c>
      <c r="G40" s="24"/>
      <c r="H40" s="24"/>
      <c r="I40" s="24"/>
      <c r="J40" s="24"/>
    </row>
    <row r="41" spans="1:10" x14ac:dyDescent="0.35">
      <c r="A41" s="24"/>
      <c r="B41" s="24"/>
      <c r="C41" s="24"/>
      <c r="D41" s="24"/>
      <c r="E41" s="52" t="s">
        <v>143</v>
      </c>
      <c r="F41" s="53" t="s">
        <v>144</v>
      </c>
      <c r="G41" s="24"/>
      <c r="H41" s="24"/>
      <c r="I41" s="24"/>
      <c r="J41" s="24"/>
    </row>
    <row r="42" spans="1:10" x14ac:dyDescent="0.35">
      <c r="A42" s="24"/>
      <c r="B42" s="24"/>
      <c r="C42" s="24"/>
      <c r="D42" s="24"/>
      <c r="E42" s="24"/>
      <c r="F42" s="24"/>
      <c r="G42" s="24"/>
      <c r="H42" s="24"/>
      <c r="I42" s="24"/>
      <c r="J42" s="24"/>
    </row>
    <row r="43" spans="1:10" x14ac:dyDescent="0.35">
      <c r="A43" s="24"/>
      <c r="B43" s="24"/>
      <c r="C43" s="24"/>
      <c r="D43" s="24"/>
      <c r="E43" s="24"/>
      <c r="F43" s="24"/>
      <c r="G43" s="24"/>
      <c r="H43" s="24"/>
      <c r="I43" s="24"/>
      <c r="J43" s="24"/>
    </row>
  </sheetData>
  <sheetProtection algorithmName="SHA-512" hashValue="3d3SWvam7PvY0GdMQq5qjUMT/umDj2r9Kr7bw0Y4UldBsJndxVxFzanT8IMtPrb3nEYgUvu8qk0c16ireBhL8Q==" saltValue="dW0Rt3bvIGb4p0jzt/H1EQ==" spinCount="100000" sheet="1" objects="1" scenarios="1"/>
  <mergeCells count="10">
    <mergeCell ref="E29:F29"/>
    <mergeCell ref="B4:I4"/>
    <mergeCell ref="B2:I2"/>
    <mergeCell ref="B14:C14"/>
    <mergeCell ref="E14:F14"/>
    <mergeCell ref="H14:I14"/>
    <mergeCell ref="B21:C21"/>
    <mergeCell ref="H23:I23"/>
    <mergeCell ref="B6:E6"/>
    <mergeCell ref="B11:E11"/>
  </mergeCells>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7FE3C-DDF0-4815-B020-6FA580D218A3}">
  <sheetPr>
    <pageSetUpPr fitToPage="1"/>
  </sheetPr>
  <dimension ref="A1:F211"/>
  <sheetViews>
    <sheetView tabSelected="1" zoomScale="85" zoomScaleNormal="85" workbookViewId="0">
      <selection activeCell="A150" sqref="A150:XFD150"/>
    </sheetView>
  </sheetViews>
  <sheetFormatPr defaultColWidth="0" defaultRowHeight="14.5" zeroHeight="1" x14ac:dyDescent="0.35"/>
  <cols>
    <col min="1" max="1" width="9.1796875" customWidth="1"/>
    <col min="2" max="2" width="48.7265625" customWidth="1"/>
    <col min="3" max="3" width="32" style="12" customWidth="1"/>
    <col min="4" max="4" width="36.54296875" style="12" customWidth="1"/>
    <col min="5" max="5" width="43.54296875" customWidth="1"/>
    <col min="6" max="6" width="9.1796875" customWidth="1"/>
  </cols>
  <sheetData>
    <row r="1" spans="1:6" x14ac:dyDescent="0.35">
      <c r="A1" s="4"/>
      <c r="B1" s="4"/>
      <c r="C1" s="6"/>
      <c r="D1" s="6"/>
      <c r="E1" s="4"/>
      <c r="F1" s="4"/>
    </row>
    <row r="2" spans="1:6" ht="23.5" x14ac:dyDescent="0.55000000000000004">
      <c r="A2" s="4"/>
      <c r="B2" s="124" t="s">
        <v>145</v>
      </c>
      <c r="C2" s="124"/>
      <c r="D2" s="124"/>
      <c r="E2" s="124"/>
      <c r="F2" s="4"/>
    </row>
    <row r="3" spans="1:6" x14ac:dyDescent="0.35">
      <c r="A3" s="4"/>
      <c r="B3" s="125" t="s">
        <v>146</v>
      </c>
      <c r="C3" s="125"/>
      <c r="D3" s="125"/>
      <c r="E3" s="125"/>
      <c r="F3" s="4"/>
    </row>
    <row r="4" spans="1:6" ht="15.5" x14ac:dyDescent="0.35">
      <c r="A4" s="4"/>
      <c r="B4" s="4"/>
      <c r="C4" s="6"/>
      <c r="D4" s="38" t="str">
        <f>'Revisions Worksheet'!D4</f>
        <v>Last Revised: 11/19/25</v>
      </c>
      <c r="E4" s="4"/>
      <c r="F4" s="4"/>
    </row>
    <row r="5" spans="1:6" ht="21" x14ac:dyDescent="0.5">
      <c r="A5" s="4"/>
      <c r="B5" s="121" t="s">
        <v>147</v>
      </c>
      <c r="C5" s="122"/>
      <c r="D5" s="122"/>
      <c r="E5" s="123"/>
      <c r="F5" s="4"/>
    </row>
    <row r="6" spans="1:6" ht="19" thickBot="1" x14ac:dyDescent="0.5">
      <c r="A6" s="4"/>
      <c r="B6" s="3" t="s">
        <v>148</v>
      </c>
      <c r="C6" s="1" t="s">
        <v>149</v>
      </c>
      <c r="D6" s="1" t="s">
        <v>150</v>
      </c>
      <c r="E6" s="2" t="s">
        <v>151</v>
      </c>
      <c r="F6" s="4"/>
    </row>
    <row r="7" spans="1:6" x14ac:dyDescent="0.35">
      <c r="A7" s="4"/>
      <c r="B7" s="36" t="s">
        <v>152</v>
      </c>
      <c r="C7" s="49">
        <f>_xlfn.XLOOKUP(OSROMATRIXRPAI12310[[#This Row],[OSRO NAME]],OSROMATRIXRPAI123[OSRO NAME],OSROMATRIXRPAI123[OSRO EXPIRATION],"ERROR")</f>
        <v>46900</v>
      </c>
      <c r="D7" s="23" t="str">
        <f>_xlfn.XLOOKUP(OSROMATRIXRPAI12310[[#This Row],[OSRO NAME]],OSROMATRIXRPAI123[OSRO NAME],OSROMATRIXRPAI123[TERRESTRIAL RATING],"ERROR")</f>
        <v>LA, ORA, SB, SLO, VEN</v>
      </c>
      <c r="E7" s="48" t="str">
        <f>_xlfn.XLOOKUP(OSROMATRIXRPAI12310[[#This Row],[OSRO NAME]],OSROMATRIXRPAI123[OSRO NAME],OSROMATRIXRPAI123[INLAND ON-WATER RATING],"ERROR")</f>
        <v>--</v>
      </c>
      <c r="F7" s="4"/>
    </row>
    <row r="8" spans="1:6" x14ac:dyDescent="0.35">
      <c r="A8" s="4"/>
      <c r="B8" s="36" t="s">
        <v>153</v>
      </c>
      <c r="C8" s="49">
        <f>_xlfn.XLOOKUP(OSROMATRIXRPAI12310[[#This Row],[OSRO NAME]],OSROMATRIXRPAI123[OSRO NAME],OSROMATRIXRPAI123[OSRO EXPIRATION],"ERROR")</f>
        <v>46577</v>
      </c>
      <c r="D8" s="23" t="str">
        <f>_xlfn.XLOOKUP(OSROMATRIXRPAI12310[[#This Row],[OSRO NAME]],OSROMATRIXRPAI123[OSRO NAME],OSROMATRIXRPAI123[TERRESTRIAL RATING],"ERROR")</f>
        <v>LA, ORA, SB, SLO, VEN</v>
      </c>
      <c r="E8" s="48" t="str">
        <f>_xlfn.XLOOKUP(OSROMATRIXRPAI12310[[#This Row],[OSRO NAME]],OSROMATRIXRPAI123[OSRO NAME],OSROMATRIXRPAI123[INLAND ON-WATER RATING],"ERROR")</f>
        <v>--</v>
      </c>
      <c r="F8" s="4"/>
    </row>
    <row r="9" spans="1:6" hidden="1" x14ac:dyDescent="0.35">
      <c r="A9" s="4"/>
      <c r="B9" s="36" t="s">
        <v>154</v>
      </c>
      <c r="C9" s="49" t="str">
        <f>_xlfn.XLOOKUP(OSROMATRIXRPAI12310[[#This Row],[OSRO NAME]],OSROMATRIXRPAI123[OSRO NAME],OSROMATRIXRPAI123[OSRO EXPIRATION],"ERROR")</f>
        <v>Expired</v>
      </c>
      <c r="D9" s="23" t="str">
        <f>_xlfn.XLOOKUP(OSROMATRIXRPAI12310[[#This Row],[OSRO NAME]],OSROMATRIXRPAI123[OSRO NAME],OSROMATRIXRPAI123[TERRESTRIAL RATING],"ERROR")</f>
        <v>LA, ORA, SB, SLO, VEN</v>
      </c>
      <c r="E9" s="48" t="str">
        <f>_xlfn.XLOOKUP(OSROMATRIXRPAI12310[[#This Row],[OSRO NAME]],OSROMATRIXRPAI123[OSRO NAME],OSROMATRIXRPAI123[INLAND ON-WATER RATING],"ERROR")</f>
        <v>--</v>
      </c>
      <c r="F9" s="4"/>
    </row>
    <row r="10" spans="1:6" x14ac:dyDescent="0.35">
      <c r="A10" s="4"/>
      <c r="B10" s="36" t="s">
        <v>155</v>
      </c>
      <c r="C10" s="49">
        <f>_xlfn.XLOOKUP(OSROMATRIXRPAI12310[[#This Row],[OSRO NAME]],OSROMATRIXRPAI123[OSRO NAME],OSROMATRIXRPAI123[OSRO EXPIRATION],"ERROR")</f>
        <v>46040</v>
      </c>
      <c r="D10" s="23" t="str">
        <f>_xlfn.XLOOKUP(OSROMATRIXRPAI12310[[#This Row],[OSRO NAME]],OSROMATRIXRPAI123[OSRO NAME],OSROMATRIXRPAI123[TERRESTRIAL RATING],"ERROR")</f>
        <v>LA, ORA, SB, SLO, VEN</v>
      </c>
      <c r="E10" s="48" t="str">
        <f>_xlfn.XLOOKUP(OSROMATRIXRPAI12310[[#This Row],[OSRO NAME]],OSROMATRIXRPAI123[OSRO NAME],OSROMATRIXRPAI123[INLAND ON-WATER RATING],"ERROR")</f>
        <v>--</v>
      </c>
      <c r="F10" s="4"/>
    </row>
    <row r="11" spans="1:6" x14ac:dyDescent="0.35">
      <c r="A11" s="4"/>
      <c r="B11" s="36" t="s">
        <v>156</v>
      </c>
      <c r="C11" s="49">
        <f>_xlfn.XLOOKUP(OSROMATRIXRPAI12310[[#This Row],[OSRO NAME]],OSROMATRIXRPAI123[OSRO NAME],OSROMATRIXRPAI123[OSRO EXPIRATION],"ERROR")</f>
        <v>46242</v>
      </c>
      <c r="D11" s="23" t="str">
        <f>_xlfn.XLOOKUP(OSROMATRIXRPAI12310[[#This Row],[OSRO NAME]],OSROMATRIXRPAI123[OSRO NAME],OSROMATRIXRPAI123[TERRESTRIAL RATING],"ERROR")</f>
        <v>LA, ORA, SB, SLO, VEN</v>
      </c>
      <c r="E11" s="48" t="str">
        <f>_xlfn.XLOOKUP(OSROMATRIXRPAI12310[[#This Row],[OSRO NAME]],OSROMATRIXRPAI123[OSRO NAME],OSROMATRIXRPAI123[INLAND ON-WATER RATING],"ERROR")</f>
        <v>--</v>
      </c>
      <c r="F11" s="4"/>
    </row>
    <row r="12" spans="1:6" hidden="1" x14ac:dyDescent="0.35">
      <c r="A12" s="4"/>
      <c r="B12" s="36" t="s">
        <v>157</v>
      </c>
      <c r="C12" s="49" t="str">
        <f>_xlfn.XLOOKUP(OSROMATRIXRPAI12310[[#This Row],[OSRO NAME]],OSROMATRIXRPAI123[OSRO NAME],OSROMATRIXRPAI123[OSRO EXPIRATION],"ERROR")</f>
        <v>Expired</v>
      </c>
      <c r="D12" s="23" t="str">
        <f>_xlfn.XLOOKUP(OSROMATRIXRPAI12310[[#This Row],[OSRO NAME]],OSROMATRIXRPAI123[OSRO NAME],OSROMATRIXRPAI123[TERRESTRIAL RATING],"ERROR")</f>
        <v>LA, ORA, SB, SLO, VEN</v>
      </c>
      <c r="E12" s="48" t="str">
        <f>_xlfn.XLOOKUP(OSROMATRIXRPAI12310[[#This Row],[OSRO NAME]],OSROMATRIXRPAI123[OSRO NAME],OSROMATRIXRPAI123[INLAND ON-WATER RATING],"ERROR")</f>
        <v>--</v>
      </c>
      <c r="F12" s="4"/>
    </row>
    <row r="13" spans="1:6" x14ac:dyDescent="0.35">
      <c r="A13" s="4"/>
      <c r="B13" s="36" t="s">
        <v>158</v>
      </c>
      <c r="C13" s="49">
        <f>_xlfn.XLOOKUP(OSROMATRIXRPAI12310[[#This Row],[OSRO NAME]],OSROMATRIXRPAI123[OSRO NAME],OSROMATRIXRPAI123[OSRO EXPIRATION],"ERROR")</f>
        <v>46923</v>
      </c>
      <c r="D13" s="23" t="str">
        <f>_xlfn.XLOOKUP(OSROMATRIXRPAI12310[[#This Row],[OSRO NAME]],OSROMATRIXRPAI123[OSRO NAME],OSROMATRIXRPAI123[TERRESTRIAL RATING],"ERROR")</f>
        <v>--</v>
      </c>
      <c r="E13" s="48" t="str">
        <f>_xlfn.XLOOKUP(OSROMATRIXRPAI12310[[#This Row],[OSRO NAME]],OSROMATRIXRPAI123[OSRO NAME],OSROMATRIXRPAI123[INLAND ON-WATER RATING],"ERROR")</f>
        <v>LA, ORA, SB, SLO, VEN / 6, 12 &amp; 24 Hr.</v>
      </c>
      <c r="F13" s="4"/>
    </row>
    <row r="14" spans="1:6" x14ac:dyDescent="0.35">
      <c r="A14" s="4"/>
      <c r="B14" s="36" t="s">
        <v>159</v>
      </c>
      <c r="C14" s="49">
        <f>_xlfn.XLOOKUP(OSROMATRIXRPAI12310[[#This Row],[OSRO NAME]],OSROMATRIXRPAI123[OSRO NAME],OSROMATRIXRPAI123[OSRO EXPIRATION],"ERROR")</f>
        <v>46146</v>
      </c>
      <c r="D14" s="23" t="str">
        <f>_xlfn.XLOOKUP(OSROMATRIXRPAI12310[[#This Row],[OSRO NAME]],OSROMATRIXRPAI123[OSRO NAME],OSROMATRIXRPAI123[TERRESTRIAL RATING],"ERROR")</f>
        <v>LA, ORA, SB, SLO, VEN</v>
      </c>
      <c r="E14" s="48" t="str">
        <f>_xlfn.XLOOKUP(OSROMATRIXRPAI12310[[#This Row],[OSRO NAME]],OSROMATRIXRPAI123[OSRO NAME],OSROMATRIXRPAI123[INLAND ON-WATER RATING],"ERROR")</f>
        <v>--</v>
      </c>
      <c r="F14" s="4"/>
    </row>
    <row r="15" spans="1:6" hidden="1" x14ac:dyDescent="0.35">
      <c r="A15" s="4"/>
      <c r="B15" s="36" t="s">
        <v>160</v>
      </c>
      <c r="C15" s="49">
        <f>_xlfn.XLOOKUP(OSROMATRIXRPAI12310[[#This Row],[OSRO NAME]],OSROMATRIXRPAI123[OSRO NAME],OSROMATRIXRPAI123[OSRO EXPIRATION],"ERROR")</f>
        <v>45997</v>
      </c>
      <c r="D15" s="23" t="str">
        <f>_xlfn.XLOOKUP(OSROMATRIXRPAI12310[[#This Row],[OSRO NAME]],OSROMATRIXRPAI123[OSRO NAME],OSROMATRIXRPAI123[TERRESTRIAL RATING],"ERROR")</f>
        <v>--</v>
      </c>
      <c r="E15" s="48" t="str">
        <f>_xlfn.XLOOKUP(OSROMATRIXRPAI12310[[#This Row],[OSRO NAME]],OSROMATRIXRPAI123[OSRO NAME],OSROMATRIXRPAI123[INLAND ON-WATER RATING],"ERROR")</f>
        <v>--</v>
      </c>
      <c r="F15" s="4"/>
    </row>
    <row r="16" spans="1:6" hidden="1" x14ac:dyDescent="0.35">
      <c r="A16" s="4"/>
      <c r="B16" s="36" t="s">
        <v>161</v>
      </c>
      <c r="C16" s="49">
        <f>_xlfn.XLOOKUP(OSROMATRIXRPAI12310[[#This Row],[OSRO NAME]],OSROMATRIXRPAI123[OSRO NAME],OSROMATRIXRPAI123[OSRO EXPIRATION],"ERROR")</f>
        <v>46570</v>
      </c>
      <c r="D16" s="23" t="str">
        <f>_xlfn.XLOOKUP(OSROMATRIXRPAI12310[[#This Row],[OSRO NAME]],OSROMATRIXRPAI123[OSRO NAME],OSROMATRIXRPAI123[TERRESTRIAL RATING],"ERROR")</f>
        <v>--</v>
      </c>
      <c r="E16" s="48" t="str">
        <f>_xlfn.XLOOKUP(OSROMATRIXRPAI12310[[#This Row],[OSRO NAME]],OSROMATRIXRPAI123[OSRO NAME],OSROMATRIXRPAI123[INLAND ON-WATER RATING],"ERROR")</f>
        <v>--</v>
      </c>
      <c r="F16" s="4"/>
    </row>
    <row r="17" spans="1:6" hidden="1" x14ac:dyDescent="0.35">
      <c r="A17" s="4"/>
      <c r="B17" s="36" t="s">
        <v>162</v>
      </c>
      <c r="C17" s="49">
        <f>_xlfn.XLOOKUP(OSROMATRIXRPAI12310[[#This Row],[OSRO NAME]],OSROMATRIXRPAI123[OSRO NAME],OSROMATRIXRPAI123[OSRO EXPIRATION],"ERROR")</f>
        <v>46480</v>
      </c>
      <c r="D17" s="23" t="str">
        <f>_xlfn.XLOOKUP(OSROMATRIXRPAI12310[[#This Row],[OSRO NAME]],OSROMATRIXRPAI123[OSRO NAME],OSROMATRIXRPAI123[TERRESTRIAL RATING],"ERROR")</f>
        <v>--</v>
      </c>
      <c r="E17" s="48" t="str">
        <f>_xlfn.XLOOKUP(OSROMATRIXRPAI12310[[#This Row],[OSRO NAME]],OSROMATRIXRPAI123[OSRO NAME],OSROMATRIXRPAI123[INLAND ON-WATER RATING],"ERROR")</f>
        <v>--</v>
      </c>
      <c r="F17" s="4"/>
    </row>
    <row r="18" spans="1:6" hidden="1" x14ac:dyDescent="0.35">
      <c r="A18" s="4"/>
      <c r="B18" s="36" t="s">
        <v>163</v>
      </c>
      <c r="C18" s="49" t="str">
        <f>_xlfn.XLOOKUP(OSROMATRIXRPAI12310[[#This Row],[OSRO NAME]],OSROMATRIXRPAI123[OSRO NAME],OSROMATRIXRPAI123[OSRO EXPIRATION],"ERROR")</f>
        <v>Expired</v>
      </c>
      <c r="D18" s="23" t="str">
        <f>_xlfn.XLOOKUP(OSROMATRIXRPAI12310[[#This Row],[OSRO NAME]],OSROMATRIXRPAI123[OSRO NAME],OSROMATRIXRPAI123[TERRESTRIAL RATING],"ERROR")</f>
        <v>--</v>
      </c>
      <c r="E18" s="48" t="str">
        <f>_xlfn.XLOOKUP(OSROMATRIXRPAI12310[[#This Row],[OSRO NAME]],OSROMATRIXRPAI123[OSRO NAME],OSROMATRIXRPAI123[INLAND ON-WATER RATING],"ERROR")</f>
        <v>--</v>
      </c>
      <c r="F18" s="4"/>
    </row>
    <row r="19" spans="1:6" x14ac:dyDescent="0.35">
      <c r="A19" s="4"/>
      <c r="B19" s="36" t="s">
        <v>164</v>
      </c>
      <c r="C19" s="49">
        <f>_xlfn.XLOOKUP(OSROMATRIXRPAI12310[[#This Row],[OSRO NAME]],OSROMATRIXRPAI123[OSRO NAME],OSROMATRIXRPAI123[OSRO EXPIRATION],"ERROR")</f>
        <v>46951</v>
      </c>
      <c r="D19" s="23" t="str">
        <f>_xlfn.XLOOKUP(OSROMATRIXRPAI12310[[#This Row],[OSRO NAME]],OSROMATRIXRPAI123[OSRO NAME],OSROMATRIXRPAI123[TERRESTRIAL RATING],"ERROR")</f>
        <v>VEN</v>
      </c>
      <c r="E19" s="48" t="str">
        <f>_xlfn.XLOOKUP(OSROMATRIXRPAI12310[[#This Row],[OSRO NAME]],OSROMATRIXRPAI123[OSRO NAME],OSROMATRIXRPAI123[INLAND ON-WATER RATING],"ERROR")</f>
        <v>--</v>
      </c>
      <c r="F19" s="4"/>
    </row>
    <row r="20" spans="1:6" x14ac:dyDescent="0.35">
      <c r="A20" s="4"/>
      <c r="B20" s="36" t="s">
        <v>165</v>
      </c>
      <c r="C20" s="49">
        <f>_xlfn.XLOOKUP(OSROMATRIXRPAI12310[[#This Row],[OSRO NAME]],OSROMATRIXRPAI123[OSRO NAME],OSROMATRIXRPAI123[OSRO EXPIRATION],"ERROR")</f>
        <v>46722</v>
      </c>
      <c r="D20" s="23" t="str">
        <f>_xlfn.XLOOKUP(OSROMATRIXRPAI12310[[#This Row],[OSRO NAME]],OSROMATRIXRPAI123[OSRO NAME],OSROMATRIXRPAI123[TERRESTRIAL RATING],"ERROR")</f>
        <v>--</v>
      </c>
      <c r="E20" s="48" t="str">
        <f>_xlfn.XLOOKUP(OSROMATRIXRPAI12310[[#This Row],[OSRO NAME]],OSROMATRIXRPAI123[OSRO NAME],OSROMATRIXRPAI123[INLAND ON-WATER RATING],"ERROR")</f>
        <v>LA, ORA, SB, SLO, VEN / 6, 12 &amp; 24 Hr.</v>
      </c>
      <c r="F20" s="4"/>
    </row>
    <row r="21" spans="1:6" x14ac:dyDescent="0.35">
      <c r="A21" s="4"/>
      <c r="B21" s="36" t="s">
        <v>166</v>
      </c>
      <c r="C21" s="49">
        <f>_xlfn.XLOOKUP(OSROMATRIXRPAI12310[[#This Row],[OSRO NAME]],OSROMATRIXRPAI123[OSRO NAME],OSROMATRIXRPAI123[OSRO EXPIRATION],"ERROR")</f>
        <v>46451</v>
      </c>
      <c r="D21" s="23" t="str">
        <f>_xlfn.XLOOKUP(OSROMATRIXRPAI12310[[#This Row],[OSRO NAME]],OSROMATRIXRPAI123[OSRO NAME],OSROMATRIXRPAI123[TERRESTRIAL RATING],"ERROR")</f>
        <v>LA, ORA, SB, SLO, VEN</v>
      </c>
      <c r="E21" s="48" t="str">
        <f>_xlfn.XLOOKUP(OSROMATRIXRPAI12310[[#This Row],[OSRO NAME]],OSROMATRIXRPAI123[OSRO NAME],OSROMATRIXRPAI123[INLAND ON-WATER RATING],"ERROR")</f>
        <v>--</v>
      </c>
      <c r="F21" s="4"/>
    </row>
    <row r="22" spans="1:6" x14ac:dyDescent="0.35">
      <c r="A22" s="4"/>
      <c r="B22" s="36" t="s">
        <v>167</v>
      </c>
      <c r="C22" s="49">
        <f>_xlfn.XLOOKUP(OSROMATRIXRPAI12310[[#This Row],[OSRO NAME]],OSROMATRIXRPAI123[OSRO NAME],OSROMATRIXRPAI123[OSRO EXPIRATION],"ERROR")</f>
        <v>46972</v>
      </c>
      <c r="D22" s="23" t="str">
        <f>_xlfn.XLOOKUP(OSROMATRIXRPAI12310[[#This Row],[OSRO NAME]],OSROMATRIXRPAI123[OSRO NAME],OSROMATRIXRPAI123[TERRESTRIAL RATING],"ERROR")</f>
        <v>LA, ORA, SB, SLO, VEN</v>
      </c>
      <c r="E22" s="48" t="str">
        <f>_xlfn.XLOOKUP(OSROMATRIXRPAI12310[[#This Row],[OSRO NAME]],OSROMATRIXRPAI123[OSRO NAME],OSROMATRIXRPAI123[INLAND ON-WATER RATING],"ERROR")</f>
        <v>--</v>
      </c>
      <c r="F22" s="4"/>
    </row>
    <row r="23" spans="1:6" x14ac:dyDescent="0.35">
      <c r="A23" s="4"/>
      <c r="B23" s="36" t="s">
        <v>168</v>
      </c>
      <c r="C23" s="49">
        <f>_xlfn.XLOOKUP(OSROMATRIXRPAI12310[[#This Row],[OSRO NAME]],OSROMATRIXRPAI123[OSRO NAME],OSROMATRIXRPAI123[OSRO EXPIRATION],"ERROR")</f>
        <v>46964</v>
      </c>
      <c r="D23" s="23" t="str">
        <f>_xlfn.XLOOKUP(OSROMATRIXRPAI12310[[#This Row],[OSRO NAME]],OSROMATRIXRPAI123[OSRO NAME],OSROMATRIXRPAI123[TERRESTRIAL RATING],"ERROR")</f>
        <v>LA, ORA, SB, SLO, VEN</v>
      </c>
      <c r="E23" s="48" t="str">
        <f>_xlfn.XLOOKUP(OSROMATRIXRPAI12310[[#This Row],[OSRO NAME]],OSROMATRIXRPAI123[OSRO NAME],OSROMATRIXRPAI123[INLAND ON-WATER RATING],"ERROR")</f>
        <v>LA, ORA, SB, SLO, VEN / 6, 12 &amp; 24 Hr.</v>
      </c>
      <c r="F23" s="4"/>
    </row>
    <row r="24" spans="1:6" x14ac:dyDescent="0.35">
      <c r="A24" s="4"/>
      <c r="B24" s="36" t="s">
        <v>169</v>
      </c>
      <c r="C24" s="49">
        <f>_xlfn.XLOOKUP(OSROMATRIXRPAI12310[[#This Row],[OSRO NAME]],OSROMATRIXRPAI123[OSRO NAME],OSROMATRIXRPAI123[OSRO EXPIRATION],"ERROR")</f>
        <v>47046</v>
      </c>
      <c r="D24" s="23" t="str">
        <f>_xlfn.XLOOKUP(OSROMATRIXRPAI12310[[#This Row],[OSRO NAME]],OSROMATRIXRPAI123[OSRO NAME],OSROMATRIXRPAI123[TERRESTRIAL RATING],"ERROR")</f>
        <v>LA, ORA, SB, SLO, VEN</v>
      </c>
      <c r="E24" s="48" t="str">
        <f>_xlfn.XLOOKUP(OSROMATRIXRPAI12310[[#This Row],[OSRO NAME]],OSROMATRIXRPAI123[OSRO NAME],OSROMATRIXRPAI123[INLAND ON-WATER RATING],"ERROR")</f>
        <v>--</v>
      </c>
      <c r="F24" s="4"/>
    </row>
    <row r="25" spans="1:6" x14ac:dyDescent="0.35">
      <c r="A25" s="4"/>
      <c r="B25" s="36" t="s">
        <v>170</v>
      </c>
      <c r="C25" s="49">
        <f>_xlfn.XLOOKUP(OSROMATRIXRPAI12310[[#This Row],[OSRO NAME]],OSROMATRIXRPAI123[OSRO NAME],OSROMATRIXRPAI123[OSRO EXPIRATION],"ERROR")</f>
        <v>46102</v>
      </c>
      <c r="D25" s="23" t="str">
        <f>_xlfn.XLOOKUP(OSROMATRIXRPAI12310[[#This Row],[OSRO NAME]],OSROMATRIXRPAI123[OSRO NAME],OSROMATRIXRPAI123[TERRESTRIAL RATING],"ERROR")</f>
        <v>LA, ORA, SB, SLO, VEN</v>
      </c>
      <c r="E25" s="48" t="str">
        <f>_xlfn.XLOOKUP(OSROMATRIXRPAI12310[[#This Row],[OSRO NAME]],OSROMATRIXRPAI123[OSRO NAME],OSROMATRIXRPAI123[INLAND ON-WATER RATING],"ERROR")</f>
        <v>--</v>
      </c>
      <c r="F25" s="4"/>
    </row>
    <row r="26" spans="1:6" hidden="1" x14ac:dyDescent="0.35">
      <c r="A26" s="4"/>
      <c r="B26" s="36" t="s">
        <v>171</v>
      </c>
      <c r="C26" s="34" t="str">
        <f>_xlfn.XLOOKUP(OSROMATRIXRPAI12310[[#This Row],[OSRO NAME]],OSROMATRIXRPAI123[OSRO NAME],OSROMATRIXRPAI123[OSRO EXPIRATION],"ERROR")</f>
        <v>Expired</v>
      </c>
      <c r="D26" s="23" t="str">
        <f>_xlfn.XLOOKUP(OSROMATRIXRPAI12310[[#This Row],[OSRO NAME]],OSROMATRIXRPAI123[OSRO NAME],OSROMATRIXRPAI123[TERRESTRIAL RATING],"ERROR")</f>
        <v>--</v>
      </c>
      <c r="E26" s="48" t="str">
        <f>_xlfn.XLOOKUP(OSROMATRIXRPAI12310[[#This Row],[OSRO NAME]],OSROMATRIXRPAI123[OSRO NAME],OSROMATRIXRPAI123[INLAND ON-WATER RATING],"ERROR")</f>
        <v>--</v>
      </c>
      <c r="F26" s="4"/>
    </row>
    <row r="27" spans="1:6" x14ac:dyDescent="0.35">
      <c r="A27" s="4"/>
      <c r="B27" s="36" t="s">
        <v>172</v>
      </c>
      <c r="C27" s="49">
        <f>_xlfn.XLOOKUP(OSROMATRIXRPAI12310[[#This Row],[OSRO NAME]],OSROMATRIXRPAI123[OSRO NAME],OSROMATRIXRPAI123[OSRO EXPIRATION],"ERROR")</f>
        <v>46817</v>
      </c>
      <c r="D27" s="23" t="str">
        <f>_xlfn.XLOOKUP(OSROMATRIXRPAI12310[[#This Row],[OSRO NAME]],OSROMATRIXRPAI123[OSRO NAME],OSROMATRIXRPAI123[TERRESTRIAL RATING],"ERROR")</f>
        <v>LA, ORA, SB, SLO, VEN</v>
      </c>
      <c r="E27" s="48" t="str">
        <f>_xlfn.XLOOKUP(OSROMATRIXRPAI12310[[#This Row],[OSRO NAME]],OSROMATRIXRPAI123[OSRO NAME],OSROMATRIXRPAI123[INLAND ON-WATER RATING],"ERROR")</f>
        <v>LA, ORA, SB, SLO, VEN / 6, 12 &amp; 24 Hr.</v>
      </c>
      <c r="F27" s="4"/>
    </row>
    <row r="28" spans="1:6" x14ac:dyDescent="0.35">
      <c r="A28" s="4"/>
      <c r="B28" s="36" t="s">
        <v>173</v>
      </c>
      <c r="C28" s="49">
        <f>_xlfn.XLOOKUP(OSROMATRIXRPAI12310[[#This Row],[OSRO NAME]],OSROMATRIXRPAI123[OSRO NAME],OSROMATRIXRPAI123[OSRO EXPIRATION],"ERROR")</f>
        <v>46900</v>
      </c>
      <c r="D28" s="23" t="str">
        <f>_xlfn.XLOOKUP(OSROMATRIXRPAI12310[[#This Row],[OSRO NAME]],OSROMATRIXRPAI123[OSRO NAME],OSROMATRIXRPAI123[TERRESTRIAL RATING],"ERROR")</f>
        <v>SB, SLO, VEN</v>
      </c>
      <c r="E28" s="48" t="str">
        <f>_xlfn.XLOOKUP(OSROMATRIXRPAI12310[[#This Row],[OSRO NAME]],OSROMATRIXRPAI123[OSRO NAME],OSROMATRIXRPAI123[INLAND ON-WATER RATING],"ERROR")</f>
        <v>SB, SLO, VEN / 6 Hr.</v>
      </c>
      <c r="F28" s="4"/>
    </row>
    <row r="29" spans="1:6" x14ac:dyDescent="0.35">
      <c r="A29" s="4"/>
      <c r="B29" s="36" t="s">
        <v>174</v>
      </c>
      <c r="C29" s="49">
        <f>_xlfn.XLOOKUP(OSROMATRIXRPAI12310[[#This Row],[OSRO NAME]],OSROMATRIXRPAI123[OSRO NAME],OSROMATRIXRPAI123[OSRO EXPIRATION],"ERROR")</f>
        <v>46008</v>
      </c>
      <c r="D29" s="23" t="str">
        <f>_xlfn.XLOOKUP(OSROMATRIXRPAI12310[[#This Row],[OSRO NAME]],OSROMATRIXRPAI123[OSRO NAME],OSROMATRIXRPAI123[TERRESTRIAL RATING],"ERROR")</f>
        <v>SB, SLO</v>
      </c>
      <c r="E29" s="48" t="str">
        <f>_xlfn.XLOOKUP(OSROMATRIXRPAI12310[[#This Row],[OSRO NAME]],OSROMATRIXRPAI123[OSRO NAME],OSROMATRIXRPAI123[INLAND ON-WATER RATING],"ERROR")</f>
        <v>--</v>
      </c>
      <c r="F29" s="4"/>
    </row>
    <row r="30" spans="1:6" hidden="1" x14ac:dyDescent="0.35">
      <c r="A30" s="4"/>
      <c r="B30" s="36" t="s">
        <v>175</v>
      </c>
      <c r="C30" s="49" t="str">
        <f>_xlfn.XLOOKUP(OSROMATRIXRPAI12310[[#This Row],[OSRO NAME]],OSROMATRIXRPAI123[OSRO NAME],OSROMATRIXRPAI123[OSRO EXPIRATION],"ERROR")</f>
        <v>Expired</v>
      </c>
      <c r="D30" s="23" t="str">
        <f>_xlfn.XLOOKUP(OSROMATRIXRPAI12310[[#This Row],[OSRO NAME]],OSROMATRIXRPAI123[OSRO NAME],OSROMATRIXRPAI123[TERRESTRIAL RATING],"ERROR")</f>
        <v>--</v>
      </c>
      <c r="E30" s="48" t="str">
        <f>_xlfn.XLOOKUP(OSROMATRIXRPAI12310[[#This Row],[OSRO NAME]],OSROMATRIXRPAI123[OSRO NAME],OSROMATRIXRPAI123[INLAND ON-WATER RATING],"ERROR")</f>
        <v>--</v>
      </c>
      <c r="F30" s="4"/>
    </row>
    <row r="31" spans="1:6" x14ac:dyDescent="0.35">
      <c r="A31" s="4"/>
      <c r="B31" s="36" t="s">
        <v>176</v>
      </c>
      <c r="C31" s="49">
        <f>_xlfn.XLOOKUP(OSROMATRIXRPAI12310[[#This Row],[OSRO NAME]],OSROMATRIXRPAI123[OSRO NAME],OSROMATRIXRPAI123[OSRO EXPIRATION],"ERROR")</f>
        <v>46723</v>
      </c>
      <c r="D31" s="23" t="str">
        <f>_xlfn.XLOOKUP(OSROMATRIXRPAI12310[[#This Row],[OSRO NAME]],OSROMATRIXRPAI123[OSRO NAME],OSROMATRIXRPAI123[TERRESTRIAL RATING],"ERROR")</f>
        <v>LA, ORA, SB, SLO, VEN</v>
      </c>
      <c r="E31" s="48" t="str">
        <f>_xlfn.XLOOKUP(OSROMATRIXRPAI12310[[#This Row],[OSRO NAME]],OSROMATRIXRPAI123[OSRO NAME],OSROMATRIXRPAI123[INLAND ON-WATER RATING],"ERROR")</f>
        <v>--</v>
      </c>
      <c r="F31" s="4"/>
    </row>
    <row r="32" spans="1:6" x14ac:dyDescent="0.35">
      <c r="A32" s="4"/>
      <c r="B32" s="36" t="s">
        <v>177</v>
      </c>
      <c r="C32" s="49">
        <f>_xlfn.XLOOKUP(OSROMATRIXRPAI12310[[#This Row],[OSRO NAME]],OSROMATRIXRPAI123[OSRO NAME],OSROMATRIXRPAI123[OSRO EXPIRATION],"ERROR")</f>
        <v>46846</v>
      </c>
      <c r="D32" s="23" t="str">
        <f>_xlfn.XLOOKUP(OSROMATRIXRPAI12310[[#This Row],[OSRO NAME]],OSROMATRIXRPAI123[OSRO NAME],OSROMATRIXRPAI123[TERRESTRIAL RATING],"ERROR")</f>
        <v>LA, VEN</v>
      </c>
      <c r="E32" s="48" t="str">
        <f>_xlfn.XLOOKUP(OSROMATRIXRPAI12310[[#This Row],[OSRO NAME]],OSROMATRIXRPAI123[OSRO NAME],OSROMATRIXRPAI123[INLAND ON-WATER RATING],"ERROR")</f>
        <v>--</v>
      </c>
      <c r="F32" s="4"/>
    </row>
    <row r="33" spans="1:6" hidden="1" x14ac:dyDescent="0.35">
      <c r="A33" s="4"/>
      <c r="B33" s="36" t="s">
        <v>178</v>
      </c>
      <c r="C33" s="49">
        <f>_xlfn.XLOOKUP(OSROMATRIXRPAI12310[[#This Row],[OSRO NAME]],OSROMATRIXRPAI123[OSRO NAME],OSROMATRIXRPAI123[OSRO EXPIRATION],"ERROR")</f>
        <v>46062</v>
      </c>
      <c r="D33" s="23" t="str">
        <f>_xlfn.XLOOKUP(OSROMATRIXRPAI12310[[#This Row],[OSRO NAME]],OSROMATRIXRPAI123[OSRO NAME],OSROMATRIXRPAI123[TERRESTRIAL RATING],"ERROR")</f>
        <v>--</v>
      </c>
      <c r="E33" s="48" t="str">
        <f>_xlfn.XLOOKUP(OSROMATRIXRPAI12310[[#This Row],[OSRO NAME]],OSROMATRIXRPAI123[OSRO NAME],OSROMATRIXRPAI123[INLAND ON-WATER RATING],"ERROR")</f>
        <v>--</v>
      </c>
      <c r="F33" s="4"/>
    </row>
    <row r="34" spans="1:6" hidden="1" x14ac:dyDescent="0.35">
      <c r="A34" s="4"/>
      <c r="B34" s="36" t="s">
        <v>179</v>
      </c>
      <c r="C34" s="49">
        <f>_xlfn.XLOOKUP(OSROMATRIXRPAI12310[[#This Row],[OSRO NAME]],OSROMATRIXRPAI123[OSRO NAME],OSROMATRIXRPAI123[OSRO EXPIRATION],"ERROR")</f>
        <v>46146</v>
      </c>
      <c r="D34" s="23" t="str">
        <f>_xlfn.XLOOKUP(OSROMATRIXRPAI12310[[#This Row],[OSRO NAME]],OSROMATRIXRPAI123[OSRO NAME],OSROMATRIXRPAI123[TERRESTRIAL RATING],"ERROR")</f>
        <v>--</v>
      </c>
      <c r="E34" s="48" t="str">
        <f>_xlfn.XLOOKUP(OSROMATRIXRPAI12310[[#This Row],[OSRO NAME]],OSROMATRIXRPAI123[OSRO NAME],OSROMATRIXRPAI123[INLAND ON-WATER RATING],"ERROR")</f>
        <v>--</v>
      </c>
      <c r="F34" s="4"/>
    </row>
    <row r="35" spans="1:6" x14ac:dyDescent="0.35">
      <c r="A35" s="4"/>
      <c r="B35" s="36" t="s">
        <v>180</v>
      </c>
      <c r="C35" s="49">
        <f>_xlfn.XLOOKUP(OSROMATRIXRPAI12310[[#This Row],[OSRO NAME]],OSROMATRIXRPAI123[OSRO NAME],OSROMATRIXRPAI123[OSRO EXPIRATION],"ERROR")</f>
        <v>46920</v>
      </c>
      <c r="D35" s="23" t="str">
        <f>_xlfn.XLOOKUP(OSROMATRIXRPAI12310[[#This Row],[OSRO NAME]],OSROMATRIXRPAI123[OSRO NAME],OSROMATRIXRPAI123[TERRESTRIAL RATING],"ERROR")</f>
        <v>--</v>
      </c>
      <c r="E35" s="48" t="str">
        <f>_xlfn.XLOOKUP(OSROMATRIXRPAI12310[[#This Row],[OSRO NAME]],OSROMATRIXRPAI123[OSRO NAME],OSROMATRIXRPAI123[INLAND ON-WATER RATING],"ERROR")</f>
        <v>LA, ORA / 6 hr.</v>
      </c>
      <c r="F35" s="4"/>
    </row>
    <row r="36" spans="1:6" ht="13.5" customHeight="1" x14ac:dyDescent="0.35">
      <c r="A36" s="4"/>
      <c r="B36" s="4"/>
      <c r="C36" s="5"/>
      <c r="D36" s="6"/>
      <c r="E36" s="6"/>
      <c r="F36" s="4"/>
    </row>
    <row r="37" spans="1:6" x14ac:dyDescent="0.35">
      <c r="A37" s="4"/>
      <c r="B37" s="4"/>
      <c r="C37" s="6"/>
      <c r="D37" s="6"/>
      <c r="E37" s="4"/>
      <c r="F37" s="4"/>
    </row>
    <row r="38" spans="1:6" ht="21" x14ac:dyDescent="0.5">
      <c r="A38" s="4"/>
      <c r="B38" s="121" t="s">
        <v>181</v>
      </c>
      <c r="C38" s="122"/>
      <c r="D38" s="122"/>
      <c r="E38" s="123"/>
      <c r="F38" s="4"/>
    </row>
    <row r="39" spans="1:6" ht="19" thickBot="1" x14ac:dyDescent="0.5">
      <c r="A39" s="4"/>
      <c r="B39" s="3" t="s">
        <v>148</v>
      </c>
      <c r="C39" s="1" t="s">
        <v>149</v>
      </c>
      <c r="D39" s="1" t="s">
        <v>150</v>
      </c>
      <c r="E39" s="2" t="s">
        <v>151</v>
      </c>
      <c r="F39" s="4"/>
    </row>
    <row r="40" spans="1:6" hidden="1" x14ac:dyDescent="0.35">
      <c r="A40" s="4"/>
      <c r="B40" s="36" t="s">
        <v>152</v>
      </c>
      <c r="C40" s="34">
        <f>_xlfn.XLOOKUP(OSROMATRIXRPAII13411[[#This Row],[OSRO NAME]],OSROMATRIXRPAII134[OSRO NAME],OSROMATRIXRPAII134[OSRO EXPIRATION],"ERROR")</f>
        <v>46900</v>
      </c>
      <c r="D40" s="19" t="str">
        <f>_xlfn.XLOOKUP(OSROMATRIXRPAII13411[[#This Row],[OSRO NAME]],OSROMATRIXRPAII134[OSRO NAME],OSROMATRIXRPAII134[TERRESTRIAL RATING],"ERROR")</f>
        <v>--</v>
      </c>
      <c r="E40" s="76" t="str">
        <f>_xlfn.XLOOKUP(OSROMATRIXRPAII13411[[#This Row],[OSRO NAME]],OSROMATRIXRPAII134[OSRO NAME],OSROMATRIXRPAII134[INLAND ON-WATER RATING],"ERROR")</f>
        <v>--</v>
      </c>
      <c r="F40" s="4"/>
    </row>
    <row r="41" spans="1:6" hidden="1" x14ac:dyDescent="0.35">
      <c r="A41" s="4"/>
      <c r="B41" s="36" t="s">
        <v>153</v>
      </c>
      <c r="C41" s="34">
        <f>_xlfn.XLOOKUP(OSROMATRIXRPAII13411[[#This Row],[OSRO NAME]],OSROMATRIXRPAII134[OSRO NAME],OSROMATRIXRPAII134[OSRO EXPIRATION],"ERROR")</f>
        <v>46577</v>
      </c>
      <c r="D41" s="19" t="str">
        <f>_xlfn.XLOOKUP(OSROMATRIXRPAII13411[[#This Row],[OSRO NAME]],OSROMATRIXRPAII134[OSRO NAME],OSROMATRIXRPAII134[TERRESTRIAL RATING],"ERROR")</f>
        <v>--</v>
      </c>
      <c r="E41" s="75" t="str">
        <f>_xlfn.XLOOKUP(OSROMATRIXRPAII13411[[#This Row],[OSRO NAME]],OSROMATRIXRPAII134[OSRO NAME],OSROMATRIXRPAII134[INLAND ON-WATER RATING],"ERROR")</f>
        <v>--</v>
      </c>
      <c r="F41" s="4"/>
    </row>
    <row r="42" spans="1:6" hidden="1" x14ac:dyDescent="0.35">
      <c r="A42" s="4"/>
      <c r="B42" s="36" t="s">
        <v>154</v>
      </c>
      <c r="C42" s="34" t="str">
        <f>_xlfn.XLOOKUP(OSROMATRIXRPAII13411[[#This Row],[OSRO NAME]],OSROMATRIXRPAII134[OSRO NAME],OSROMATRIXRPAII134[OSRO EXPIRATION],"ERROR")</f>
        <v>Expired</v>
      </c>
      <c r="D42" s="19" t="str">
        <f>_xlfn.XLOOKUP(OSROMATRIXRPAII13411[[#This Row],[OSRO NAME]],OSROMATRIXRPAII134[OSRO NAME],OSROMATRIXRPAII134[TERRESTRIAL RATING],"ERROR")</f>
        <v>MON, SM, SCL, SCR</v>
      </c>
      <c r="E42" s="76" t="str">
        <f>_xlfn.XLOOKUP(OSROMATRIXRPAII13411[[#This Row],[OSRO NAME]],OSROMATRIXRPAII134[OSRO NAME],OSROMATRIXRPAII134[INLAND ON-WATER RATING],"ERROR")</f>
        <v>--</v>
      </c>
      <c r="F42" s="4"/>
    </row>
    <row r="43" spans="1:6" hidden="1" x14ac:dyDescent="0.35">
      <c r="A43" s="4"/>
      <c r="B43" s="36" t="s">
        <v>155</v>
      </c>
      <c r="C43" s="34">
        <f>_xlfn.XLOOKUP(OSROMATRIXRPAII13411[[#This Row],[OSRO NAME]],OSROMATRIXRPAII134[OSRO NAME],OSROMATRIXRPAII134[OSRO EXPIRATION],"ERROR")</f>
        <v>46040</v>
      </c>
      <c r="D43" s="19" t="str">
        <f>_xlfn.XLOOKUP(OSROMATRIXRPAII13411[[#This Row],[OSRO NAME]],OSROMATRIXRPAII134[OSRO NAME],OSROMATRIXRPAII134[TERRESTRIAL RATING],"ERROR")</f>
        <v>--</v>
      </c>
      <c r="E43" s="76" t="str">
        <f>_xlfn.XLOOKUP(OSROMATRIXRPAII13411[[#This Row],[OSRO NAME]],OSROMATRIXRPAII134[OSRO NAME],OSROMATRIXRPAII134[INLAND ON-WATER RATING],"ERROR")</f>
        <v>--</v>
      </c>
      <c r="F43" s="4"/>
    </row>
    <row r="44" spans="1:6" hidden="1" x14ac:dyDescent="0.35">
      <c r="A44" s="4"/>
      <c r="B44" s="36" t="s">
        <v>156</v>
      </c>
      <c r="C44" s="34">
        <f>_xlfn.XLOOKUP(OSROMATRIXRPAII13411[[#This Row],[OSRO NAME]],OSROMATRIXRPAII134[OSRO NAME],OSROMATRIXRPAII134[OSRO EXPIRATION],"ERROR")</f>
        <v>46242</v>
      </c>
      <c r="D44" s="19" t="str">
        <f>_xlfn.XLOOKUP(OSROMATRIXRPAII13411[[#This Row],[OSRO NAME]],OSROMATRIXRPAII134[OSRO NAME],OSROMATRIXRPAII134[TERRESTRIAL RATING],"ERROR")</f>
        <v>--</v>
      </c>
      <c r="E44" s="76" t="str">
        <f>_xlfn.XLOOKUP(OSROMATRIXRPAII13411[[#This Row],[OSRO NAME]],OSROMATRIXRPAII134[OSRO NAME],OSROMATRIXRPAII134[INLAND ON-WATER RATING],"ERROR")</f>
        <v>--</v>
      </c>
      <c r="F44" s="4"/>
    </row>
    <row r="45" spans="1:6" ht="29" hidden="1" x14ac:dyDescent="0.35">
      <c r="A45" s="4"/>
      <c r="B45" s="36" t="s">
        <v>157</v>
      </c>
      <c r="C45" s="34" t="str">
        <f>_xlfn.XLOOKUP(OSROMATRIXRPAII13411[[#This Row],[OSRO NAME]],OSROMATRIXRPAII134[OSRO NAME],OSROMATRIXRPAII134[OSRO EXPIRATION],"ERROR")</f>
        <v>Expired</v>
      </c>
      <c r="D45" s="19" t="str">
        <f>_xlfn.XLOOKUP(OSROMATRIXRPAII13411[[#This Row],[OSRO NAME]],OSROMATRIXRPAII134[OSRO NAME],OSROMATRIXRPAII134[TERRESTRIAL RATING],"ERROR")</f>
        <v>ALA, CC, LAK, MRN, MON, NAP, SBT, SF, SM, SCL, SCR, SOL, SON</v>
      </c>
      <c r="E45" s="76" t="str">
        <f>_xlfn.XLOOKUP(OSROMATRIXRPAII13411[[#This Row],[OSRO NAME]],OSROMATRIXRPAII134[OSRO NAME],OSROMATRIXRPAII134[INLAND ON-WATER RATING],"ERROR")</f>
        <v>--</v>
      </c>
      <c r="F45" s="4"/>
    </row>
    <row r="46" spans="1:6" ht="29" x14ac:dyDescent="0.35">
      <c r="A46" s="4"/>
      <c r="B46" s="36" t="s">
        <v>158</v>
      </c>
      <c r="C46" s="34">
        <f>_xlfn.XLOOKUP(OSROMATRIXRPAII13411[[#This Row],[OSRO NAME]],OSROMATRIXRPAII134[OSRO NAME],OSROMATRIXRPAII134[OSRO EXPIRATION],"ERROR")</f>
        <v>46923</v>
      </c>
      <c r="D46" s="19" t="str">
        <f>_xlfn.XLOOKUP(OSROMATRIXRPAII13411[[#This Row],[OSRO NAME]],OSROMATRIXRPAII134[OSRO NAME],OSROMATRIXRPAII134[TERRESTRIAL RATING],"ERROR")</f>
        <v>--</v>
      </c>
      <c r="E46" s="76" t="str">
        <f>_xlfn.XLOOKUP(OSROMATRIXRPAII13411[[#This Row],[OSRO NAME]],OSROMATRIXRPAII134[OSRO NAME],OSROMATRIXRPAII134[INLAND ON-WATER RATING],"ERROR")</f>
        <v>ALA, CC, LAK, MRN, MEN, MON, NAP, SBT, SF, SM, SCL, SCR, SOL, SON / 6, 12 &amp; 24 Hr.</v>
      </c>
      <c r="F46" s="4"/>
    </row>
    <row r="47" spans="1:6" hidden="1" x14ac:dyDescent="0.35">
      <c r="A47" s="4"/>
      <c r="B47" s="36" t="s">
        <v>159</v>
      </c>
      <c r="C47" s="34">
        <f>_xlfn.XLOOKUP(OSROMATRIXRPAII13411[[#This Row],[OSRO NAME]],OSROMATRIXRPAII134[OSRO NAME],OSROMATRIXRPAII134[OSRO EXPIRATION],"ERROR")</f>
        <v>46146</v>
      </c>
      <c r="D47" s="19" t="str">
        <f>_xlfn.XLOOKUP(OSROMATRIXRPAII13411[[#This Row],[OSRO NAME]],OSROMATRIXRPAII134[OSRO NAME],OSROMATRIXRPAII134[TERRESTRIAL RATING],"ERROR")</f>
        <v>--</v>
      </c>
      <c r="E47" s="76" t="str">
        <f>_xlfn.XLOOKUP(OSROMATRIXRPAII13411[[#This Row],[OSRO NAME]],OSROMATRIXRPAII134[OSRO NAME],OSROMATRIXRPAII134[INLAND ON-WATER RATING],"ERROR")</f>
        <v>--</v>
      </c>
      <c r="F47" s="4"/>
    </row>
    <row r="48" spans="1:6" ht="29" x14ac:dyDescent="0.35">
      <c r="A48" s="4"/>
      <c r="B48" s="36" t="s">
        <v>160</v>
      </c>
      <c r="C48" s="34">
        <f>_xlfn.XLOOKUP(OSROMATRIXRPAII13411[[#This Row],[OSRO NAME]],OSROMATRIXRPAII134[OSRO NAME],OSROMATRIXRPAII134[OSRO EXPIRATION],"ERROR")</f>
        <v>45997</v>
      </c>
      <c r="D48" s="19" t="str">
        <f>_xlfn.XLOOKUP(OSROMATRIXRPAII13411[[#This Row],[OSRO NAME]],OSROMATRIXRPAII134[OSRO NAME],OSROMATRIXRPAII134[TERRESTRIAL RATING],"ERROR")</f>
        <v>ALA, CC, DN, HUM, LAK, MRN, MEN, MON, NAP, SBT, SF, SM, SCL, SCR, SOL, SON</v>
      </c>
      <c r="E48" s="76" t="str">
        <f>_xlfn.XLOOKUP(OSROMATRIXRPAII13411[[#This Row],[OSRO NAME]],OSROMATRIXRPAII134[OSRO NAME],OSROMATRIXRPAII134[INLAND ON-WATER RATING],"ERROR")</f>
        <v>--</v>
      </c>
      <c r="F48" s="4"/>
    </row>
    <row r="49" spans="1:6" hidden="1" x14ac:dyDescent="0.35">
      <c r="A49" s="4"/>
      <c r="B49" s="36" t="s">
        <v>161</v>
      </c>
      <c r="C49" s="34">
        <f>_xlfn.XLOOKUP(OSROMATRIXRPAII13411[[#This Row],[OSRO NAME]],OSROMATRIXRPAII134[OSRO NAME],OSROMATRIXRPAII134[OSRO EXPIRATION],"ERROR")</f>
        <v>46570</v>
      </c>
      <c r="D49" s="19" t="str">
        <f>_xlfn.XLOOKUP(OSROMATRIXRPAII13411[[#This Row],[OSRO NAME]],OSROMATRIXRPAII134[OSRO NAME],OSROMATRIXRPAII134[TERRESTRIAL RATING],"ERROR")</f>
        <v>--</v>
      </c>
      <c r="E49" s="76" t="str">
        <f>_xlfn.XLOOKUP(OSROMATRIXRPAII13411[[#This Row],[OSRO NAME]],OSROMATRIXRPAII134[OSRO NAME],OSROMATRIXRPAII134[INLAND ON-WATER RATING],"ERROR")</f>
        <v>--</v>
      </c>
      <c r="F49" s="4"/>
    </row>
    <row r="50" spans="1:6" hidden="1" x14ac:dyDescent="0.35">
      <c r="A50" s="4"/>
      <c r="B50" s="36" t="s">
        <v>162</v>
      </c>
      <c r="C50" s="34">
        <f>_xlfn.XLOOKUP(OSROMATRIXRPAII13411[[#This Row],[OSRO NAME]],OSROMATRIXRPAII134[OSRO NAME],OSROMATRIXRPAII134[OSRO EXPIRATION],"ERROR")</f>
        <v>46480</v>
      </c>
      <c r="D50" s="19" t="str">
        <f>_xlfn.XLOOKUP(OSROMATRIXRPAII13411[[#This Row],[OSRO NAME]],OSROMATRIXRPAII134[OSRO NAME],OSROMATRIXRPAII134[TERRESTRIAL RATING],"ERROR")</f>
        <v>--</v>
      </c>
      <c r="E50" s="76" t="str">
        <f>_xlfn.XLOOKUP(OSROMATRIXRPAII13411[[#This Row],[OSRO NAME]],OSROMATRIXRPAII134[OSRO NAME],OSROMATRIXRPAII134[INLAND ON-WATER RATING],"ERROR")</f>
        <v>--</v>
      </c>
      <c r="F50" s="4"/>
    </row>
    <row r="51" spans="1:6" hidden="1" x14ac:dyDescent="0.35">
      <c r="A51" s="4"/>
      <c r="B51" s="36" t="s">
        <v>163</v>
      </c>
      <c r="C51" s="34" t="str">
        <f>_xlfn.XLOOKUP(OSROMATRIXRPAII13411[[#This Row],[OSRO NAME]],OSROMATRIXRPAII134[OSRO NAME],OSROMATRIXRPAII134[OSRO EXPIRATION],"ERROR")</f>
        <v>Expired</v>
      </c>
      <c r="D51" s="19" t="str">
        <f>_xlfn.XLOOKUP(OSROMATRIXRPAII13411[[#This Row],[OSRO NAME]],OSROMATRIXRPAII134[OSRO NAME],OSROMATRIXRPAII134[TERRESTRIAL RATING],"ERROR")</f>
        <v>--</v>
      </c>
      <c r="E51" s="76" t="str">
        <f>_xlfn.XLOOKUP(OSROMATRIXRPAII13411[[#This Row],[OSRO NAME]],OSROMATRIXRPAII134[OSRO NAME],OSROMATRIXRPAII134[INLAND ON-WATER RATING],"ERROR")</f>
        <v>--</v>
      </c>
      <c r="F51" s="4"/>
    </row>
    <row r="52" spans="1:6" x14ac:dyDescent="0.35">
      <c r="A52" s="4"/>
      <c r="B52" s="36" t="s">
        <v>164</v>
      </c>
      <c r="C52" s="34">
        <f>_xlfn.XLOOKUP(OSROMATRIXRPAII13411[[#This Row],[OSRO NAME]],OSROMATRIXRPAII134[OSRO NAME],OSROMATRIXRPAII134[OSRO EXPIRATION],"ERROR")</f>
        <v>46951</v>
      </c>
      <c r="D52" s="19" t="str">
        <f>_xlfn.XLOOKUP(OSROMATRIXRPAII13411[[#This Row],[OSRO NAME]],OSROMATRIXRPAII134[OSRO NAME],OSROMATRIXRPAII134[TERRESTRIAL RATING],"ERROR")</f>
        <v>MON</v>
      </c>
      <c r="E52" s="76" t="str">
        <f>_xlfn.XLOOKUP(OSROMATRIXRPAII13411[[#This Row],[OSRO NAME]],OSROMATRIXRPAII134[OSRO NAME],OSROMATRIXRPAII134[INLAND ON-WATER RATING],"ERROR")</f>
        <v>--</v>
      </c>
      <c r="F52" s="4"/>
    </row>
    <row r="53" spans="1:6" x14ac:dyDescent="0.35">
      <c r="A53" s="4"/>
      <c r="B53" s="36" t="s">
        <v>165</v>
      </c>
      <c r="C53" s="34">
        <f>_xlfn.XLOOKUP(OSROMATRIXRPAII13411[[#This Row],[OSRO NAME]],OSROMATRIXRPAII134[OSRO NAME],OSROMATRIXRPAII134[OSRO EXPIRATION],"ERROR")</f>
        <v>46722</v>
      </c>
      <c r="D53" s="19" t="str">
        <f>_xlfn.XLOOKUP(OSROMATRIXRPAII13411[[#This Row],[OSRO NAME]],OSROMATRIXRPAII134[OSRO NAME],OSROMATRIXRPAII134[TERRESTRIAL RATING],"ERROR")</f>
        <v>--</v>
      </c>
      <c r="E53" s="76" t="str">
        <f>_xlfn.XLOOKUP(OSROMATRIXRPAII13411[[#This Row],[OSRO NAME]],OSROMATRIXRPAII134[OSRO NAME],OSROMATRIXRPAII134[INLAND ON-WATER RATING],"ERROR")</f>
        <v>ALA, CC, MON, SCL, SOL / 6, 12 &amp; 24 Hr.</v>
      </c>
      <c r="F53" s="4"/>
    </row>
    <row r="54" spans="1:6" x14ac:dyDescent="0.35">
      <c r="A54" s="4"/>
      <c r="B54" s="36" t="s">
        <v>166</v>
      </c>
      <c r="C54" s="34">
        <f>_xlfn.XLOOKUP(OSROMATRIXRPAII13411[[#This Row],[OSRO NAME]],OSROMATRIXRPAII134[OSRO NAME],OSROMATRIXRPAII134[OSRO EXPIRATION],"ERROR")</f>
        <v>46451</v>
      </c>
      <c r="D54" s="19" t="str">
        <f>_xlfn.XLOOKUP(OSROMATRIXRPAII13411[[#This Row],[OSRO NAME]],OSROMATRIXRPAII134[OSRO NAME],OSROMATRIXRPAII134[TERRESTRIAL RATING],"ERROR")</f>
        <v>MON</v>
      </c>
      <c r="E54" s="76" t="str">
        <f>_xlfn.XLOOKUP(OSROMATRIXRPAII13411[[#This Row],[OSRO NAME]],OSROMATRIXRPAII134[OSRO NAME],OSROMATRIXRPAII134[INLAND ON-WATER RATING],"ERROR")</f>
        <v>--</v>
      </c>
      <c r="F54" s="4"/>
    </row>
    <row r="55" spans="1:6" hidden="1" x14ac:dyDescent="0.35">
      <c r="A55" s="4"/>
      <c r="B55" s="36" t="s">
        <v>167</v>
      </c>
      <c r="C55" s="34">
        <f>_xlfn.XLOOKUP(OSROMATRIXRPAII13411[[#This Row],[OSRO NAME]],OSROMATRIXRPAII134[OSRO NAME],OSROMATRIXRPAII134[OSRO EXPIRATION],"ERROR")</f>
        <v>46972</v>
      </c>
      <c r="D55" s="19" t="str">
        <f>_xlfn.XLOOKUP(OSROMATRIXRPAII13411[[#This Row],[OSRO NAME]],OSROMATRIXRPAII134[OSRO NAME],OSROMATRIXRPAII134[TERRESTRIAL RATING],"ERROR")</f>
        <v>--</v>
      </c>
      <c r="E55" s="76" t="str">
        <f>_xlfn.XLOOKUP(OSROMATRIXRPAII13411[[#This Row],[OSRO NAME]],OSROMATRIXRPAII134[OSRO NAME],OSROMATRIXRPAII134[INLAND ON-WATER RATING],"ERROR")</f>
        <v>--</v>
      </c>
      <c r="F55" s="4"/>
    </row>
    <row r="56" spans="1:6" ht="29" x14ac:dyDescent="0.35">
      <c r="A56" s="4"/>
      <c r="B56" s="36" t="s">
        <v>168</v>
      </c>
      <c r="C56" s="34">
        <f>_xlfn.XLOOKUP(OSROMATRIXRPAII13411[[#This Row],[OSRO NAME]],OSROMATRIXRPAII134[OSRO NAME],OSROMATRIXRPAII134[OSRO EXPIRATION],"ERROR")</f>
        <v>46964</v>
      </c>
      <c r="D56" s="19" t="str">
        <f>_xlfn.XLOOKUP(OSROMATRIXRPAII13411[[#This Row],[OSRO NAME]],OSROMATRIXRPAII134[OSRO NAME],OSROMATRIXRPAII134[TERRESTRIAL RATING],"ERROR")</f>
        <v>ALA, CC, DN, HUM, LAK, MRN, MEN, MON, NAP, SBT, SF, SM, SCL, SCR, SOL, SON</v>
      </c>
      <c r="E56" s="76" t="str">
        <f>_xlfn.XLOOKUP(OSROMATRIXRPAII13411[[#This Row],[OSRO NAME]],OSROMATRIXRPAII134[OSRO NAME],OSROMATRIXRPAII134[INLAND ON-WATER RATING],"ERROR")</f>
        <v>ALA, CC, DN, HUM, LAK, MRN, MEN, MON, NAP, SBT, SF, SM, SCL, SCR, SOL, SON / 6, 12 &amp; 24 Hr.</v>
      </c>
      <c r="F56" s="4"/>
    </row>
    <row r="57" spans="1:6" hidden="1" x14ac:dyDescent="0.35">
      <c r="A57" s="4"/>
      <c r="B57" s="36" t="s">
        <v>169</v>
      </c>
      <c r="C57" s="34">
        <f>_xlfn.XLOOKUP(OSROMATRIXRPAII13411[[#This Row],[OSRO NAME]],OSROMATRIXRPAII134[OSRO NAME],OSROMATRIXRPAII134[OSRO EXPIRATION],"ERROR")</f>
        <v>47046</v>
      </c>
      <c r="D57" s="19" t="str">
        <f>_xlfn.XLOOKUP(OSROMATRIXRPAII13411[[#This Row],[OSRO NAME]],OSROMATRIXRPAII134[OSRO NAME],OSROMATRIXRPAII134[TERRESTRIAL RATING],"ERROR")</f>
        <v>--</v>
      </c>
      <c r="E57" s="76" t="str">
        <f>_xlfn.XLOOKUP(OSROMATRIXRPAII13411[[#This Row],[OSRO NAME]],OSROMATRIXRPAII134[OSRO NAME],OSROMATRIXRPAII134[INLAND ON-WATER RATING],"ERROR")</f>
        <v>--</v>
      </c>
      <c r="F57" s="4"/>
    </row>
    <row r="58" spans="1:6" hidden="1" x14ac:dyDescent="0.35">
      <c r="A58" s="4"/>
      <c r="B58" s="36" t="s">
        <v>170</v>
      </c>
      <c r="C58" s="34">
        <f>_xlfn.XLOOKUP(OSROMATRIXRPAII13411[[#This Row],[OSRO NAME]],OSROMATRIXRPAII134[OSRO NAME],OSROMATRIXRPAII134[OSRO EXPIRATION],"ERROR")</f>
        <v>46102</v>
      </c>
      <c r="D58" s="19" t="str">
        <f>_xlfn.XLOOKUP(OSROMATRIXRPAII13411[[#This Row],[OSRO NAME]],OSROMATRIXRPAII134[OSRO NAME],OSROMATRIXRPAII134[TERRESTRIAL RATING],"ERROR")</f>
        <v>--</v>
      </c>
      <c r="E58" s="76" t="str">
        <f>_xlfn.XLOOKUP(OSROMATRIXRPAII13411[[#This Row],[OSRO NAME]],OSROMATRIXRPAII134[OSRO NAME],OSROMATRIXRPAII134[INLAND ON-WATER RATING],"ERROR")</f>
        <v>--</v>
      </c>
      <c r="F58" s="4"/>
    </row>
    <row r="59" spans="1:6" hidden="1" x14ac:dyDescent="0.35">
      <c r="A59" s="4"/>
      <c r="B59" s="36" t="s">
        <v>171</v>
      </c>
      <c r="C59" s="34" t="str">
        <f>_xlfn.XLOOKUP(OSROMATRIXRPAII13411[[#This Row],[OSRO NAME]],OSROMATRIXRPAII134[OSRO NAME],OSROMATRIXRPAII134[OSRO EXPIRATION],"ERROR")</f>
        <v>Expired</v>
      </c>
      <c r="D59" s="19" t="str">
        <f>_xlfn.XLOOKUP(OSROMATRIXRPAII13411[[#This Row],[OSRO NAME]],OSROMATRIXRPAII134[OSRO NAME],OSROMATRIXRPAII134[TERRESTRIAL RATING],"ERROR")</f>
        <v>--</v>
      </c>
      <c r="E59" s="76" t="str">
        <f>_xlfn.XLOOKUP(OSROMATRIXRPAII13411[[#This Row],[OSRO NAME]],OSROMATRIXRPAII134[OSRO NAME],OSROMATRIXRPAII134[INLAND ON-WATER RATING],"ERROR")</f>
        <v>--</v>
      </c>
      <c r="F59" s="4"/>
    </row>
    <row r="60" spans="1:6" ht="29" x14ac:dyDescent="0.35">
      <c r="A60" s="4"/>
      <c r="B60" s="36" t="s">
        <v>172</v>
      </c>
      <c r="C60" s="34">
        <f>_xlfn.XLOOKUP(OSROMATRIXRPAII13411[[#This Row],[OSRO NAME]],OSROMATRIXRPAII134[OSRO NAME],OSROMATRIXRPAII134[OSRO EXPIRATION],"ERROR")</f>
        <v>46817</v>
      </c>
      <c r="D60" s="19" t="str">
        <f>_xlfn.XLOOKUP(OSROMATRIXRPAII13411[[#This Row],[OSRO NAME]],OSROMATRIXRPAII134[OSRO NAME],OSROMATRIXRPAII134[TERRESTRIAL RATING],"ERROR")</f>
        <v>ALA, CC, LAK, MRN, MON, NAP, SBT, SF, SM, SCL, SCR, SOL, SON</v>
      </c>
      <c r="E60" s="76" t="str">
        <f>_xlfn.XLOOKUP(OSROMATRIXRPAII13411[[#This Row],[OSRO NAME]],OSROMATRIXRPAII134[OSRO NAME],OSROMATRIXRPAII134[INLAND ON-WATER RATING],"ERROR")</f>
        <v>ALA, CC, LAK, MRN, MON, NAP, SBT, SF, SM, SCL, SCR, SOL, SON / 6, 12 &amp; 24 Hr.</v>
      </c>
      <c r="F60" s="4"/>
    </row>
    <row r="61" spans="1:6" ht="29" x14ac:dyDescent="0.35">
      <c r="A61" s="4"/>
      <c r="B61" s="36" t="s">
        <v>173</v>
      </c>
      <c r="C61" s="34">
        <f>_xlfn.XLOOKUP(OSROMATRIXRPAII13411[[#This Row],[OSRO NAME]],OSROMATRIXRPAII134[OSRO NAME],OSROMATRIXRPAII134[OSRO EXPIRATION],"ERROR")</f>
        <v>46900</v>
      </c>
      <c r="D61" s="19" t="str">
        <f>_xlfn.XLOOKUP(OSROMATRIXRPAII13411[[#This Row],[OSRO NAME]],OSROMATRIXRPAII134[OSRO NAME],OSROMATRIXRPAII134[TERRESTRIAL RATING],"ERROR")</f>
        <v>ALA, CC, LAK, MRN, MON, NAP, SBT, SF, SM, SCL, SCR, SOL, SON</v>
      </c>
      <c r="E61" s="76" t="str">
        <f>_xlfn.XLOOKUP(OSROMATRIXRPAII13411[[#This Row],[OSRO NAME]],OSROMATRIXRPAII134[OSRO NAME],OSROMATRIXRPAII134[INLAND ON-WATER RATING],"ERROR")</f>
        <v>ALA, CC, LAK, MRN, MON, NAP, SBT, SF, SM, SCL, SCR, SOL, SON / 6 Hr.</v>
      </c>
      <c r="F61" s="4"/>
    </row>
    <row r="62" spans="1:6" hidden="1" x14ac:dyDescent="0.35">
      <c r="A62" s="4"/>
      <c r="B62" s="36" t="s">
        <v>174</v>
      </c>
      <c r="C62" s="34">
        <f>_xlfn.XLOOKUP(OSROMATRIXRPAII13411[[#This Row],[OSRO NAME]],OSROMATRIXRPAII134[OSRO NAME],OSROMATRIXRPAII134[OSRO EXPIRATION],"ERROR")</f>
        <v>46008</v>
      </c>
      <c r="D62" s="19" t="str">
        <f>_xlfn.XLOOKUP(OSROMATRIXRPAII13411[[#This Row],[OSRO NAME]],OSROMATRIXRPAII134[OSRO NAME],OSROMATRIXRPAII134[TERRESTRIAL RATING],"ERROR")</f>
        <v>--</v>
      </c>
      <c r="E62" s="76" t="str">
        <f>_xlfn.XLOOKUP(OSROMATRIXRPAII13411[[#This Row],[OSRO NAME]],OSROMATRIXRPAII134[OSRO NAME],OSROMATRIXRPAII134[INLAND ON-WATER RATING],"ERROR")</f>
        <v>--</v>
      </c>
      <c r="F62" s="4"/>
    </row>
    <row r="63" spans="1:6" hidden="1" x14ac:dyDescent="0.35">
      <c r="A63" s="4"/>
      <c r="B63" s="36" t="s">
        <v>175</v>
      </c>
      <c r="C63" s="34" t="str">
        <f>_xlfn.XLOOKUP(OSROMATRIXRPAII13411[[#This Row],[OSRO NAME]],OSROMATRIXRPAII134[OSRO NAME],OSROMATRIXRPAII134[OSRO EXPIRATION],"ERROR")</f>
        <v>Expired</v>
      </c>
      <c r="D63" s="19" t="str">
        <f>_xlfn.XLOOKUP(OSROMATRIXRPAII13411[[#This Row],[OSRO NAME]],OSROMATRIXRPAII134[OSRO NAME],OSROMATRIXRPAII134[TERRESTRIAL RATING],"ERROR")</f>
        <v>--</v>
      </c>
      <c r="E63" s="76" t="str">
        <f>_xlfn.XLOOKUP(OSROMATRIXRPAII13411[[#This Row],[OSRO NAME]],OSROMATRIXRPAII134[OSRO NAME],OSROMATRIXRPAII134[INLAND ON-WATER RATING],"ERROR")</f>
        <v>--</v>
      </c>
      <c r="F63" s="4"/>
    </row>
    <row r="64" spans="1:6" ht="29" x14ac:dyDescent="0.35">
      <c r="A64" s="4"/>
      <c r="B64" s="36" t="s">
        <v>176</v>
      </c>
      <c r="C64" s="34">
        <f>_xlfn.XLOOKUP(OSROMATRIXRPAII13411[[#This Row],[OSRO NAME]],OSROMATRIXRPAII134[OSRO NAME],OSROMATRIXRPAII134[OSRO EXPIRATION],"ERROR")</f>
        <v>46723</v>
      </c>
      <c r="D64" s="19" t="str">
        <f>_xlfn.XLOOKUP(OSROMATRIXRPAII13411[[#This Row],[OSRO NAME]],OSROMATRIXRPAII134[OSRO NAME],OSROMATRIXRPAII134[TERRESTRIAL RATING],"ERROR")</f>
        <v>ALA, CC, DN, HUM, LAK, MRN, MEN, MON, NAP, SBT, SF, SM, SCL, SCR, SOL, SON</v>
      </c>
      <c r="E64" s="76" t="str">
        <f>_xlfn.XLOOKUP(OSROMATRIXRPAII13411[[#This Row],[OSRO NAME]],OSROMATRIXRPAII134[OSRO NAME],OSROMATRIXRPAII134[INLAND ON-WATER RATING],"ERROR")</f>
        <v>--</v>
      </c>
      <c r="F64" s="4"/>
    </row>
    <row r="65" spans="1:6" hidden="1" x14ac:dyDescent="0.35">
      <c r="A65" s="4"/>
      <c r="B65" s="36" t="s">
        <v>177</v>
      </c>
      <c r="C65" s="34">
        <f>_xlfn.XLOOKUP(OSROMATRIXRPAII13411[[#This Row],[OSRO NAME]],OSROMATRIXRPAII134[OSRO NAME],OSROMATRIXRPAII134[OSRO EXPIRATION],"ERROR")</f>
        <v>46846</v>
      </c>
      <c r="D65" s="19" t="str">
        <f>_xlfn.XLOOKUP(OSROMATRIXRPAII13411[[#This Row],[OSRO NAME]],OSROMATRIXRPAII134[OSRO NAME],OSROMATRIXRPAII134[TERRESTRIAL RATING],"ERROR")</f>
        <v>--</v>
      </c>
      <c r="E65" s="76" t="str">
        <f>_xlfn.XLOOKUP(OSROMATRIXRPAII13411[[#This Row],[OSRO NAME]],OSROMATRIXRPAII134[OSRO NAME],OSROMATRIXRPAII134[INLAND ON-WATER RATING],"ERROR")</f>
        <v>--</v>
      </c>
      <c r="F65" s="4"/>
    </row>
    <row r="66" spans="1:6" hidden="1" x14ac:dyDescent="0.35">
      <c r="A66" s="4"/>
      <c r="B66" s="36" t="s">
        <v>178</v>
      </c>
      <c r="C66" s="34">
        <f>_xlfn.XLOOKUP(OSROMATRIXRPAII13411[[#This Row],[OSRO NAME]],OSROMATRIXRPAII134[OSRO NAME],OSROMATRIXRPAII134[OSRO EXPIRATION],"ERROR")</f>
        <v>46062</v>
      </c>
      <c r="D66" s="19" t="str">
        <f>_xlfn.XLOOKUP(OSROMATRIXRPAII13411[[#This Row],[OSRO NAME]],OSROMATRIXRPAII134[OSRO NAME],OSROMATRIXRPAII134[TERRESTRIAL RATING],"ERROR")</f>
        <v>--</v>
      </c>
      <c r="E66" s="76" t="str">
        <f>_xlfn.XLOOKUP(OSROMATRIXRPAII13411[[#This Row],[OSRO NAME]],OSROMATRIXRPAII134[OSRO NAME],OSROMATRIXRPAII134[INLAND ON-WATER RATING],"ERROR")</f>
        <v>--</v>
      </c>
      <c r="F66" s="4"/>
    </row>
    <row r="67" spans="1:6" hidden="1" x14ac:dyDescent="0.35">
      <c r="A67" s="4"/>
      <c r="B67" s="36" t="s">
        <v>179</v>
      </c>
      <c r="C67" s="34">
        <f>_xlfn.XLOOKUP(OSROMATRIXRPAII13411[[#This Row],[OSRO NAME]],OSROMATRIXRPAII134[OSRO NAME],OSROMATRIXRPAII134[OSRO EXPIRATION],"ERROR")</f>
        <v>46146</v>
      </c>
      <c r="D67" s="19" t="str">
        <f>_xlfn.XLOOKUP(OSROMATRIXRPAII13411[[#This Row],[OSRO NAME]],OSROMATRIXRPAII134[OSRO NAME],OSROMATRIXRPAII134[TERRESTRIAL RATING],"ERROR")</f>
        <v>--</v>
      </c>
      <c r="E67" s="76" t="str">
        <f>_xlfn.XLOOKUP(OSROMATRIXRPAII13411[[#This Row],[OSRO NAME]],OSROMATRIXRPAII134[OSRO NAME],OSROMATRIXRPAII134[INLAND ON-WATER RATING],"ERROR")</f>
        <v>--</v>
      </c>
      <c r="F67" s="4"/>
    </row>
    <row r="68" spans="1:6" hidden="1" x14ac:dyDescent="0.35">
      <c r="A68" s="4"/>
      <c r="B68" s="36" t="s">
        <v>180</v>
      </c>
      <c r="C68" s="34">
        <f>_xlfn.XLOOKUP(OSROMATRIXRPAII13411[[#This Row],[OSRO NAME]],OSROMATRIXRPAII134[OSRO NAME],OSROMATRIXRPAII134[OSRO EXPIRATION],"ERROR")</f>
        <v>46920</v>
      </c>
      <c r="D68" s="19" t="str">
        <f>_xlfn.XLOOKUP(OSROMATRIXRPAII13411[[#This Row],[OSRO NAME]],OSROMATRIXRPAII134[OSRO NAME],OSROMATRIXRPAII134[TERRESTRIAL RATING],"ERROR")</f>
        <v>--</v>
      </c>
      <c r="E68" s="76" t="str">
        <f>_xlfn.XLOOKUP(OSROMATRIXRPAII13411[[#This Row],[OSRO NAME]],OSROMATRIXRPAII134[OSRO NAME],OSROMATRIXRPAII134[INLAND ON-WATER RATING],"ERROR")</f>
        <v>--</v>
      </c>
      <c r="F68" s="4"/>
    </row>
    <row r="69" spans="1:6" x14ac:dyDescent="0.35">
      <c r="A69" s="4"/>
      <c r="B69" s="4"/>
      <c r="C69" s="5"/>
      <c r="D69" s="6"/>
      <c r="E69" s="6"/>
      <c r="F69" s="4"/>
    </row>
    <row r="70" spans="1:6" x14ac:dyDescent="0.35">
      <c r="A70" s="4"/>
      <c r="B70" s="4"/>
      <c r="C70" s="6"/>
      <c r="D70" s="6"/>
      <c r="E70" s="4"/>
      <c r="F70" s="4"/>
    </row>
    <row r="71" spans="1:6" ht="21" x14ac:dyDescent="0.5">
      <c r="A71" s="4"/>
      <c r="B71" s="121" t="s">
        <v>182</v>
      </c>
      <c r="C71" s="122"/>
      <c r="D71" s="122"/>
      <c r="E71" s="123"/>
      <c r="F71" s="4"/>
    </row>
    <row r="72" spans="1:6" ht="19" thickBot="1" x14ac:dyDescent="0.5">
      <c r="A72" s="4"/>
      <c r="B72" s="3" t="s">
        <v>148</v>
      </c>
      <c r="C72" s="1" t="s">
        <v>149</v>
      </c>
      <c r="D72" s="1" t="s">
        <v>150</v>
      </c>
      <c r="E72" s="2" t="s">
        <v>151</v>
      </c>
      <c r="F72" s="4"/>
    </row>
    <row r="73" spans="1:6" ht="15" hidden="1" customHeight="1" x14ac:dyDescent="0.35">
      <c r="A73" s="4"/>
      <c r="B73" s="36" t="s">
        <v>152</v>
      </c>
      <c r="C73" s="34">
        <f>_xlfn.XLOOKUP(OSROMATRIXRPAIII14518[[#This Row],[OSRO NAME]],OSROMATRIXRPAIII145[OSRO NAME],OSROMATRIXRPAIII145[OSRO EXPIRATION],"ERROR")</f>
        <v>46900</v>
      </c>
      <c r="D73" s="19" t="str">
        <f>_xlfn.XLOOKUP(OSROMATRIXRPAIII14518[[#This Row],[OSRO NAME]],OSROMATRIXRPAIII145[OSRO NAME],OSROMATRIXRPAIII145[TERRESTRIAL RATING],"ERROR")</f>
        <v>--</v>
      </c>
      <c r="E73" s="19" t="str">
        <f>_xlfn.XLOOKUP(OSROMATRIXRPAIII14518[[#This Row],[OSRO NAME]],OSROMATRIXRPAIII145[OSRO NAME],OSROMATRIXRPAIII145[INLAND ON-WATER RATING],"ERROR")</f>
        <v>--</v>
      </c>
      <c r="F73" s="4"/>
    </row>
    <row r="74" spans="1:6" ht="15" hidden="1" customHeight="1" x14ac:dyDescent="0.35">
      <c r="A74" s="4"/>
      <c r="B74" s="36" t="s">
        <v>153</v>
      </c>
      <c r="C74" s="34">
        <f>_xlfn.XLOOKUP(OSROMATRIXRPAIII14518[[#This Row],[OSRO NAME]],OSROMATRIXRPAIII145[OSRO NAME],OSROMATRIXRPAIII145[OSRO EXPIRATION],"ERROR")</f>
        <v>46577</v>
      </c>
      <c r="D74" s="19" t="str">
        <f>_xlfn.XLOOKUP(OSROMATRIXRPAIII14518[[#This Row],[OSRO NAME]],OSROMATRIXRPAIII145[OSRO NAME],OSROMATRIXRPAIII145[TERRESTRIAL RATING],"ERROR")</f>
        <v>--</v>
      </c>
      <c r="E74" s="48" t="str">
        <f>_xlfn.XLOOKUP(OSROMATRIXRPAIII14518[[#This Row],[OSRO NAME]],OSROMATRIXRPAIII145[OSRO NAME],OSROMATRIXRPAIII145[INLAND ON-WATER RATING],"ERROR")</f>
        <v>--</v>
      </c>
      <c r="F74" s="4"/>
    </row>
    <row r="75" spans="1:6" ht="15" hidden="1" customHeight="1" x14ac:dyDescent="0.35">
      <c r="A75" s="4"/>
      <c r="B75" s="36" t="s">
        <v>154</v>
      </c>
      <c r="C75" s="34" t="str">
        <f>_xlfn.XLOOKUP(OSROMATRIXRPAIII14518[[#This Row],[OSRO NAME]],OSROMATRIXRPAIII145[OSRO NAME],OSROMATRIXRPAIII145[OSRO EXPIRATION],"ERROR")</f>
        <v>Expired</v>
      </c>
      <c r="D75" s="19" t="str">
        <f>_xlfn.XLOOKUP(OSROMATRIXRPAIII14518[[#This Row],[OSRO NAME]],OSROMATRIXRPAIII145[OSRO NAME],OSROMATRIXRPAIII145[TERRESTRIAL RATING],"ERROR")</f>
        <v>--</v>
      </c>
      <c r="E75" s="48" t="str">
        <f>_xlfn.XLOOKUP(OSROMATRIXRPAIII14518[[#This Row],[OSRO NAME]],OSROMATRIXRPAIII145[OSRO NAME],OSROMATRIXRPAIII145[INLAND ON-WATER RATING],"ERROR")</f>
        <v>--</v>
      </c>
      <c r="F75" s="4"/>
    </row>
    <row r="76" spans="1:6" ht="15" hidden="1" customHeight="1" x14ac:dyDescent="0.35">
      <c r="A76" s="4"/>
      <c r="B76" s="36" t="s">
        <v>155</v>
      </c>
      <c r="C76" s="34">
        <f>_xlfn.XLOOKUP(OSROMATRIXRPAIII14518[[#This Row],[OSRO NAME]],OSROMATRIXRPAIII145[OSRO NAME],OSROMATRIXRPAIII145[OSRO EXPIRATION],"ERROR")</f>
        <v>46040</v>
      </c>
      <c r="D76" s="19" t="str">
        <f>_xlfn.XLOOKUP(OSROMATRIXRPAIII14518[[#This Row],[OSRO NAME]],OSROMATRIXRPAIII145[OSRO NAME],OSROMATRIXRPAIII145[TERRESTRIAL RATING],"ERROR")</f>
        <v>--</v>
      </c>
      <c r="E76" s="48" t="str">
        <f>_xlfn.XLOOKUP(OSROMATRIXRPAIII14518[[#This Row],[OSRO NAME]],OSROMATRIXRPAIII145[OSRO NAME],OSROMATRIXRPAIII145[INLAND ON-WATER RATING],"ERROR")</f>
        <v>--</v>
      </c>
      <c r="F76" s="4"/>
    </row>
    <row r="77" spans="1:6" ht="15" hidden="1" customHeight="1" x14ac:dyDescent="0.35">
      <c r="A77" s="4"/>
      <c r="B77" s="36" t="s">
        <v>156</v>
      </c>
      <c r="C77" s="34">
        <f>_xlfn.XLOOKUP(OSROMATRIXRPAIII14518[[#This Row],[OSRO NAME]],OSROMATRIXRPAIII145[OSRO NAME],OSROMATRIXRPAIII145[OSRO EXPIRATION],"ERROR")</f>
        <v>46242</v>
      </c>
      <c r="D77" s="19" t="str">
        <f>_xlfn.XLOOKUP(OSROMATRIXRPAIII14518[[#This Row],[OSRO NAME]],OSROMATRIXRPAIII145[OSRO NAME],OSROMATRIXRPAIII145[TERRESTRIAL RATING],"ERROR")</f>
        <v>--</v>
      </c>
      <c r="E77" s="48" t="str">
        <f>_xlfn.XLOOKUP(OSROMATRIXRPAIII14518[[#This Row],[OSRO NAME]],OSROMATRIXRPAIII145[OSRO NAME],OSROMATRIXRPAIII145[INLAND ON-WATER RATING],"ERROR")</f>
        <v>--</v>
      </c>
      <c r="F77" s="4"/>
    </row>
    <row r="78" spans="1:6" ht="26.5" customHeight="1" x14ac:dyDescent="0.35">
      <c r="A78" s="4"/>
      <c r="B78" s="36" t="s">
        <v>157</v>
      </c>
      <c r="C78" s="34" t="str">
        <f>_xlfn.XLOOKUP(OSROMATRIXRPAIII14518[[#This Row],[OSRO NAME]],OSROMATRIXRPAIII145[OSRO NAME],OSROMATRIXRPAIII145[OSRO EXPIRATION],"ERROR")</f>
        <v>Expired</v>
      </c>
      <c r="D78" s="19" t="str">
        <f>_xlfn.XLOOKUP(OSROMATRIXRPAIII14518[[#This Row],[OSRO NAME]],OSROMATRIXRPAIII145[OSRO NAME],OSROMATRIXRPAIII145[TERRESTRIAL RATING],"ERROR")</f>
        <v>BUT, COL, GLE, LAS, PLU, SHA, SUT, TEH, YUB</v>
      </c>
      <c r="E78" s="48" t="str">
        <f>_xlfn.XLOOKUP(OSROMATRIXRPAIII14518[[#This Row],[OSRO NAME]],OSROMATRIXRPAIII145[OSRO NAME],OSROMATRIXRPAIII145[INLAND ON-WATER RATING],"ERROR")</f>
        <v>--</v>
      </c>
      <c r="F78" s="4"/>
    </row>
    <row r="79" spans="1:6" ht="15" hidden="1" customHeight="1" x14ac:dyDescent="0.35">
      <c r="A79" s="4"/>
      <c r="B79" s="36" t="s">
        <v>158</v>
      </c>
      <c r="C79" s="34">
        <f>_xlfn.XLOOKUP(OSROMATRIXRPAIII14518[[#This Row],[OSRO NAME]],OSROMATRIXRPAIII145[OSRO NAME],OSROMATRIXRPAIII145[OSRO EXPIRATION],"ERROR")</f>
        <v>46923</v>
      </c>
      <c r="D79" s="19" t="str">
        <f>_xlfn.XLOOKUP(OSROMATRIXRPAIII14518[[#This Row],[OSRO NAME]],OSROMATRIXRPAIII145[OSRO NAME],OSROMATRIXRPAIII145[TERRESTRIAL RATING],"ERROR")</f>
        <v>--</v>
      </c>
      <c r="E79" s="48" t="str">
        <f>_xlfn.XLOOKUP(OSROMATRIXRPAIII14518[[#This Row],[OSRO NAME]],OSROMATRIXRPAIII145[OSRO NAME],OSROMATRIXRPAIII145[INLAND ON-WATER RATING],"ERROR")</f>
        <v>--</v>
      </c>
      <c r="F79" s="4"/>
    </row>
    <row r="80" spans="1:6" ht="15" hidden="1" customHeight="1" x14ac:dyDescent="0.35">
      <c r="A80" s="4"/>
      <c r="B80" s="36" t="s">
        <v>159</v>
      </c>
      <c r="C80" s="34">
        <f>_xlfn.XLOOKUP(OSROMATRIXRPAIII14518[[#This Row],[OSRO NAME]],OSROMATRIXRPAIII145[OSRO NAME],OSROMATRIXRPAIII145[OSRO EXPIRATION],"ERROR")</f>
        <v>46146</v>
      </c>
      <c r="D80" s="19" t="str">
        <f>_xlfn.XLOOKUP(OSROMATRIXRPAIII14518[[#This Row],[OSRO NAME]],OSROMATRIXRPAIII145[OSRO NAME],OSROMATRIXRPAIII145[TERRESTRIAL RATING],"ERROR")</f>
        <v>--</v>
      </c>
      <c r="E80" s="48" t="str">
        <f>_xlfn.XLOOKUP(OSROMATRIXRPAIII14518[[#This Row],[OSRO NAME]],OSROMATRIXRPAIII145[OSRO NAME],OSROMATRIXRPAIII145[INLAND ON-WATER RATING],"ERROR")</f>
        <v>--</v>
      </c>
      <c r="F80" s="4"/>
    </row>
    <row r="81" spans="1:6" ht="28" customHeight="1" x14ac:dyDescent="0.35">
      <c r="A81" s="4"/>
      <c r="B81" s="36" t="s">
        <v>160</v>
      </c>
      <c r="C81" s="34">
        <f>_xlfn.XLOOKUP(OSROMATRIXRPAIII14518[[#This Row],[OSRO NAME]],OSROMATRIXRPAIII145[OSRO NAME],OSROMATRIXRPAIII145[OSRO EXPIRATION],"ERROR")</f>
        <v>45997</v>
      </c>
      <c r="D81" s="19" t="str">
        <f>_xlfn.XLOOKUP(OSROMATRIXRPAIII14518[[#This Row],[OSRO NAME]],OSROMATRIXRPAIII145[OSRO NAME],OSROMATRIXRPAIII145[TERRESTRIAL RATING],"ERROR")</f>
        <v>BUT, COL, GLE, LAS, MOD, PLU, SHA, SIE, SIS, SUT, TEH, TRI, YUB</v>
      </c>
      <c r="E81" s="48" t="str">
        <f>_xlfn.XLOOKUP(OSROMATRIXRPAIII14518[[#This Row],[OSRO NAME]],OSROMATRIXRPAIII145[OSRO NAME],OSROMATRIXRPAIII145[INLAND ON-WATER RATING],"ERROR")</f>
        <v>--</v>
      </c>
      <c r="F81" s="4"/>
    </row>
    <row r="82" spans="1:6" ht="15" hidden="1" customHeight="1" x14ac:dyDescent="0.35">
      <c r="A82" s="4"/>
      <c r="B82" s="36" t="s">
        <v>161</v>
      </c>
      <c r="C82" s="34">
        <f>_xlfn.XLOOKUP(OSROMATRIXRPAIII14518[[#This Row],[OSRO NAME]],OSROMATRIXRPAIII145[OSRO NAME],OSROMATRIXRPAIII145[OSRO EXPIRATION],"ERROR")</f>
        <v>46570</v>
      </c>
      <c r="D82" s="19" t="str">
        <f>_xlfn.XLOOKUP(OSROMATRIXRPAIII14518[[#This Row],[OSRO NAME]],OSROMATRIXRPAIII145[OSRO NAME],OSROMATRIXRPAIII145[TERRESTRIAL RATING],"ERROR")</f>
        <v>--</v>
      </c>
      <c r="E82" s="48" t="str">
        <f>_xlfn.XLOOKUP(OSROMATRIXRPAIII14518[[#This Row],[OSRO NAME]],OSROMATRIXRPAIII145[OSRO NAME],OSROMATRIXRPAIII145[INLAND ON-WATER RATING],"ERROR")</f>
        <v>--</v>
      </c>
      <c r="F82" s="4"/>
    </row>
    <row r="83" spans="1:6" ht="15" customHeight="1" x14ac:dyDescent="0.35">
      <c r="A83" s="4"/>
      <c r="B83" s="36" t="s">
        <v>162</v>
      </c>
      <c r="C83" s="34">
        <f>_xlfn.XLOOKUP(OSROMATRIXRPAIII14518[[#This Row],[OSRO NAME]],OSROMATRIXRPAIII145[OSRO NAME],OSROMATRIXRPAIII145[OSRO EXPIRATION],"ERROR")</f>
        <v>46480</v>
      </c>
      <c r="D83" s="19" t="str">
        <f>_xlfn.XLOOKUP(OSROMATRIXRPAIII14518[[#This Row],[OSRO NAME]],OSROMATRIXRPAIII145[OSRO NAME],OSROMATRIXRPAIII145[TERRESTRIAL RATING],"ERROR")</f>
        <v>PLU, SIE</v>
      </c>
      <c r="E83" s="48" t="str">
        <f>_xlfn.XLOOKUP(OSROMATRIXRPAIII14518[[#This Row],[OSRO NAME]],OSROMATRIXRPAIII145[OSRO NAME],OSROMATRIXRPAIII145[INLAND ON-WATER RATING],"ERROR")</f>
        <v>PLU, SIE  / 6, 12 &amp; 24 Hr.</v>
      </c>
      <c r="F83" s="4"/>
    </row>
    <row r="84" spans="1:6" ht="15" hidden="1" customHeight="1" x14ac:dyDescent="0.35">
      <c r="A84" s="4"/>
      <c r="B84" s="36" t="s">
        <v>163</v>
      </c>
      <c r="C84" s="34" t="str">
        <f>_xlfn.XLOOKUP(OSROMATRIXRPAIII14518[[#This Row],[OSRO NAME]],OSROMATRIXRPAIII145[OSRO NAME],OSROMATRIXRPAIII145[OSRO EXPIRATION],"ERROR")</f>
        <v>Expired</v>
      </c>
      <c r="D84" s="19" t="str">
        <f>_xlfn.XLOOKUP(OSROMATRIXRPAIII14518[[#This Row],[OSRO NAME]],OSROMATRIXRPAIII145[OSRO NAME],OSROMATRIXRPAIII145[TERRESTRIAL RATING],"ERROR")</f>
        <v>--</v>
      </c>
      <c r="E84" s="48" t="str">
        <f>_xlfn.XLOOKUP(OSROMATRIXRPAIII14518[[#This Row],[OSRO NAME]],OSROMATRIXRPAIII145[OSRO NAME],OSROMATRIXRPAIII145[INLAND ON-WATER RATING],"ERROR")</f>
        <v>--</v>
      </c>
      <c r="F84" s="4"/>
    </row>
    <row r="85" spans="1:6" ht="15" hidden="1" customHeight="1" x14ac:dyDescent="0.35">
      <c r="A85" s="4"/>
      <c r="B85" s="36" t="s">
        <v>164</v>
      </c>
      <c r="C85" s="34">
        <f>_xlfn.XLOOKUP(OSROMATRIXRPAIII14518[[#This Row],[OSRO NAME]],OSROMATRIXRPAIII145[OSRO NAME],OSROMATRIXRPAIII145[OSRO EXPIRATION],"ERROR")</f>
        <v>46951</v>
      </c>
      <c r="D85" s="19" t="str">
        <f>_xlfn.XLOOKUP(OSROMATRIXRPAIII14518[[#This Row],[OSRO NAME]],OSROMATRIXRPAIII145[OSRO NAME],OSROMATRIXRPAIII145[TERRESTRIAL RATING],"ERROR")</f>
        <v>--</v>
      </c>
      <c r="E85" s="48" t="str">
        <f>_xlfn.XLOOKUP(OSROMATRIXRPAIII14518[[#This Row],[OSRO NAME]],OSROMATRIXRPAIII145[OSRO NAME],OSROMATRIXRPAIII145[INLAND ON-WATER RATING],"ERROR")</f>
        <v>--</v>
      </c>
      <c r="F85" s="4"/>
    </row>
    <row r="86" spans="1:6" ht="15" customHeight="1" x14ac:dyDescent="0.35">
      <c r="A86" s="4"/>
      <c r="B86" s="36" t="s">
        <v>165</v>
      </c>
      <c r="C86" s="34">
        <f>_xlfn.XLOOKUP(OSROMATRIXRPAIII14518[[#This Row],[OSRO NAME]],OSROMATRIXRPAIII145[OSRO NAME],OSROMATRIXRPAIII145[OSRO EXPIRATION],"ERROR")</f>
        <v>46722</v>
      </c>
      <c r="D86" s="19" t="str">
        <f>_xlfn.XLOOKUP(OSROMATRIXRPAIII14518[[#This Row],[OSRO NAME]],OSROMATRIXRPAIII145[OSRO NAME],OSROMATRIXRPAIII145[TERRESTRIAL RATING],"ERROR")</f>
        <v>--</v>
      </c>
      <c r="E86" s="48" t="str">
        <f>_xlfn.XLOOKUP(OSROMATRIXRPAIII14518[[#This Row],[OSRO NAME]],OSROMATRIXRPAIII145[OSRO NAME],OSROMATRIXRPAIII145[INLAND ON-WATER RATING],"ERROR")</f>
        <v>BUT, SUT, YUB / 6, 12 &amp; 24 Hr.</v>
      </c>
      <c r="F86" s="4"/>
    </row>
    <row r="87" spans="1:6" ht="15" hidden="1" customHeight="1" x14ac:dyDescent="0.35">
      <c r="A87" s="4"/>
      <c r="B87" s="36" t="s">
        <v>166</v>
      </c>
      <c r="C87" s="34">
        <f>_xlfn.XLOOKUP(OSROMATRIXRPAIII14518[[#This Row],[OSRO NAME]],OSROMATRIXRPAIII145[OSRO NAME],OSROMATRIXRPAIII145[OSRO EXPIRATION],"ERROR")</f>
        <v>46451</v>
      </c>
      <c r="D87" s="19" t="str">
        <f>_xlfn.XLOOKUP(OSROMATRIXRPAIII14518[[#This Row],[OSRO NAME]],OSROMATRIXRPAIII145[OSRO NAME],OSROMATRIXRPAIII145[TERRESTRIAL RATING],"ERROR")</f>
        <v>--</v>
      </c>
      <c r="E87" s="48" t="str">
        <f>_xlfn.XLOOKUP(OSROMATRIXRPAIII14518[[#This Row],[OSRO NAME]],OSROMATRIXRPAIII145[OSRO NAME],OSROMATRIXRPAIII145[INLAND ON-WATER RATING],"ERROR")</f>
        <v>--</v>
      </c>
      <c r="F87" s="4"/>
    </row>
    <row r="88" spans="1:6" ht="15" hidden="1" customHeight="1" x14ac:dyDescent="0.35">
      <c r="A88" s="4"/>
      <c r="B88" s="36" t="s">
        <v>167</v>
      </c>
      <c r="C88" s="34">
        <f>_xlfn.XLOOKUP(OSROMATRIXRPAIII14518[[#This Row],[OSRO NAME]],OSROMATRIXRPAIII145[OSRO NAME],OSROMATRIXRPAIII145[OSRO EXPIRATION],"ERROR")</f>
        <v>46972</v>
      </c>
      <c r="D88" s="19" t="str">
        <f>_xlfn.XLOOKUP(OSROMATRIXRPAIII14518[[#This Row],[OSRO NAME]],OSROMATRIXRPAIII145[OSRO NAME],OSROMATRIXRPAIII145[TERRESTRIAL RATING],"ERROR")</f>
        <v>--</v>
      </c>
      <c r="E88" s="48" t="str">
        <f>_xlfn.XLOOKUP(OSROMATRIXRPAIII14518[[#This Row],[OSRO NAME]],OSROMATRIXRPAIII145[OSRO NAME],OSROMATRIXRPAIII145[INLAND ON-WATER RATING],"ERROR")</f>
        <v>--</v>
      </c>
      <c r="F88" s="4"/>
    </row>
    <row r="89" spans="1:6" ht="29.15" customHeight="1" x14ac:dyDescent="0.35">
      <c r="A89" s="4"/>
      <c r="B89" s="36" t="s">
        <v>168</v>
      </c>
      <c r="C89" s="34">
        <f>_xlfn.XLOOKUP(OSROMATRIXRPAIII14518[[#This Row],[OSRO NAME]],OSROMATRIXRPAIII145[OSRO NAME],OSROMATRIXRPAIII145[OSRO EXPIRATION],"ERROR")</f>
        <v>46964</v>
      </c>
      <c r="D89" s="19" t="str">
        <f>_xlfn.XLOOKUP(OSROMATRIXRPAIII14518[[#This Row],[OSRO NAME]],OSROMATRIXRPAIII145[OSRO NAME],OSROMATRIXRPAIII145[TERRESTRIAL RATING],"ERROR")</f>
        <v>BUT, COL, GLE, LAS, MOD, PLU, SHA, SIE, SIS, SUT, TEH, TRI, YUB</v>
      </c>
      <c r="E89" s="48" t="str">
        <f>_xlfn.XLOOKUP(OSROMATRIXRPAIII14518[[#This Row],[OSRO NAME]],OSROMATRIXRPAIII145[OSRO NAME],OSROMATRIXRPAIII145[INLAND ON-WATER RATING],"ERROR")</f>
        <v>BUT, COL, GLE, LAS, MOD, PLU, SHA, SIE, SIS, SUT, TEH, TRI, YUB / 6, 12 &amp; 24 Hr.</v>
      </c>
      <c r="F89" s="4"/>
    </row>
    <row r="90" spans="1:6" ht="15" hidden="1" customHeight="1" x14ac:dyDescent="0.35">
      <c r="A90" s="4"/>
      <c r="B90" s="36" t="s">
        <v>169</v>
      </c>
      <c r="C90" s="34">
        <f>_xlfn.XLOOKUP(OSROMATRIXRPAIII14518[[#This Row],[OSRO NAME]],OSROMATRIXRPAIII145[OSRO NAME],OSROMATRIXRPAIII145[OSRO EXPIRATION],"ERROR")</f>
        <v>47046</v>
      </c>
      <c r="D90" s="19" t="str">
        <f>_xlfn.XLOOKUP(OSROMATRIXRPAIII14518[[#This Row],[OSRO NAME]],OSROMATRIXRPAIII145[OSRO NAME],OSROMATRIXRPAIII145[TERRESTRIAL RATING],"ERROR")</f>
        <v>--</v>
      </c>
      <c r="E90" s="48" t="str">
        <f>_xlfn.XLOOKUP(OSROMATRIXRPAIII14518[[#This Row],[OSRO NAME]],OSROMATRIXRPAIII145[OSRO NAME],OSROMATRIXRPAIII145[INLAND ON-WATER RATING],"ERROR")</f>
        <v>--</v>
      </c>
      <c r="F90" s="4"/>
    </row>
    <row r="91" spans="1:6" ht="15" hidden="1" customHeight="1" x14ac:dyDescent="0.35">
      <c r="A91" s="4"/>
      <c r="B91" s="36" t="s">
        <v>170</v>
      </c>
      <c r="C91" s="34">
        <f>_xlfn.XLOOKUP(OSROMATRIXRPAIII14518[[#This Row],[OSRO NAME]],OSROMATRIXRPAIII145[OSRO NAME],OSROMATRIXRPAIII145[OSRO EXPIRATION],"ERROR")</f>
        <v>46102</v>
      </c>
      <c r="D91" s="19" t="str">
        <f>_xlfn.XLOOKUP(OSROMATRIXRPAIII14518[[#This Row],[OSRO NAME]],OSROMATRIXRPAIII145[OSRO NAME],OSROMATRIXRPAIII145[TERRESTRIAL RATING],"ERROR")</f>
        <v>--</v>
      </c>
      <c r="E91" s="48" t="str">
        <f>_xlfn.XLOOKUP(OSROMATRIXRPAIII14518[[#This Row],[OSRO NAME]],OSROMATRIXRPAIII145[OSRO NAME],OSROMATRIXRPAIII145[INLAND ON-WATER RATING],"ERROR")</f>
        <v>--</v>
      </c>
      <c r="F91" s="4"/>
    </row>
    <row r="92" spans="1:6" ht="15" hidden="1" customHeight="1" x14ac:dyDescent="0.35">
      <c r="A92" s="4"/>
      <c r="B92" s="36" t="s">
        <v>171</v>
      </c>
      <c r="C92" s="34" t="str">
        <f>_xlfn.XLOOKUP(OSROMATRIXRPAIII14518[[#This Row],[OSRO NAME]],OSROMATRIXRPAIII145[OSRO NAME],OSROMATRIXRPAIII145[OSRO EXPIRATION],"ERROR")</f>
        <v>Expired</v>
      </c>
      <c r="D92" s="19" t="str">
        <f>_xlfn.XLOOKUP(OSROMATRIXRPAIII14518[[#This Row],[OSRO NAME]],OSROMATRIXRPAIII145[OSRO NAME],OSROMATRIXRPAIII145[TERRESTRIAL RATING],"ERROR")</f>
        <v>--</v>
      </c>
      <c r="E92" s="48" t="str">
        <f>_xlfn.XLOOKUP(OSROMATRIXRPAIII14518[[#This Row],[OSRO NAME]],OSROMATRIXRPAIII145[OSRO NAME],OSROMATRIXRPAIII145[INLAND ON-WATER RATING],"ERROR")</f>
        <v>--</v>
      </c>
      <c r="F92" s="4"/>
    </row>
    <row r="93" spans="1:6" ht="15" hidden="1" customHeight="1" x14ac:dyDescent="0.35">
      <c r="A93" s="4"/>
      <c r="B93" s="36" t="s">
        <v>172</v>
      </c>
      <c r="C93" s="34">
        <f>_xlfn.XLOOKUP(OSROMATRIXRPAIII14518[[#This Row],[OSRO NAME]],OSROMATRIXRPAIII145[OSRO NAME],OSROMATRIXRPAIII145[OSRO EXPIRATION],"ERROR")</f>
        <v>46817</v>
      </c>
      <c r="D93" s="19" t="str">
        <f>_xlfn.XLOOKUP(OSROMATRIXRPAIII14518[[#This Row],[OSRO NAME]],OSROMATRIXRPAIII145[OSRO NAME],OSROMATRIXRPAIII145[TERRESTRIAL RATING],"ERROR")</f>
        <v>--</v>
      </c>
      <c r="E93" s="48" t="str">
        <f>_xlfn.XLOOKUP(OSROMATRIXRPAIII14518[[#This Row],[OSRO NAME]],OSROMATRIXRPAIII145[OSRO NAME],OSROMATRIXRPAIII145[INLAND ON-WATER RATING],"ERROR")</f>
        <v>--</v>
      </c>
      <c r="F93" s="4"/>
    </row>
    <row r="94" spans="1:6" ht="15" hidden="1" customHeight="1" x14ac:dyDescent="0.35">
      <c r="A94" s="4"/>
      <c r="B94" s="36" t="s">
        <v>173</v>
      </c>
      <c r="C94" s="34">
        <f>_xlfn.XLOOKUP(OSROMATRIXRPAIII14518[[#This Row],[OSRO NAME]],OSROMATRIXRPAIII145[OSRO NAME],OSROMATRIXRPAIII145[OSRO EXPIRATION],"ERROR")</f>
        <v>46900</v>
      </c>
      <c r="D94" s="19" t="str">
        <f>_xlfn.XLOOKUP(OSROMATRIXRPAIII14518[[#This Row],[OSRO NAME]],OSROMATRIXRPAIII145[OSRO NAME],OSROMATRIXRPAIII145[TERRESTRIAL RATING],"ERROR")</f>
        <v>--</v>
      </c>
      <c r="E94" s="48" t="str">
        <f>_xlfn.XLOOKUP(OSROMATRIXRPAIII14518[[#This Row],[OSRO NAME]],OSROMATRIXRPAIII145[OSRO NAME],OSROMATRIXRPAIII145[INLAND ON-WATER RATING],"ERROR")</f>
        <v>--</v>
      </c>
      <c r="F94" s="4"/>
    </row>
    <row r="95" spans="1:6" ht="15" hidden="1" customHeight="1" x14ac:dyDescent="0.35">
      <c r="A95" s="4"/>
      <c r="B95" s="36" t="s">
        <v>174</v>
      </c>
      <c r="C95" s="34">
        <f>_xlfn.XLOOKUP(OSROMATRIXRPAIII14518[[#This Row],[OSRO NAME]],OSROMATRIXRPAIII145[OSRO NAME],OSROMATRIXRPAIII145[OSRO EXPIRATION],"ERROR")</f>
        <v>46008</v>
      </c>
      <c r="D95" s="19" t="str">
        <f>_xlfn.XLOOKUP(OSROMATRIXRPAIII14518[[#This Row],[OSRO NAME]],OSROMATRIXRPAIII145[OSRO NAME],OSROMATRIXRPAIII145[TERRESTRIAL RATING],"ERROR")</f>
        <v>--</v>
      </c>
      <c r="E95" s="48" t="str">
        <f>_xlfn.XLOOKUP(OSROMATRIXRPAIII14518[[#This Row],[OSRO NAME]],OSROMATRIXRPAIII145[OSRO NAME],OSROMATRIXRPAIII145[INLAND ON-WATER RATING],"ERROR")</f>
        <v>--</v>
      </c>
      <c r="F95" s="4"/>
    </row>
    <row r="96" spans="1:6" ht="15" hidden="1" customHeight="1" x14ac:dyDescent="0.35">
      <c r="A96" s="4"/>
      <c r="B96" s="36" t="s">
        <v>175</v>
      </c>
      <c r="C96" s="34" t="str">
        <f>_xlfn.XLOOKUP(OSROMATRIXRPAIII14518[[#This Row],[OSRO NAME]],OSROMATRIXRPAIII145[OSRO NAME],OSROMATRIXRPAIII145[OSRO EXPIRATION],"ERROR")</f>
        <v>Expired</v>
      </c>
      <c r="D96" s="19" t="str">
        <f>_xlfn.XLOOKUP(OSROMATRIXRPAIII14518[[#This Row],[OSRO NAME]],OSROMATRIXRPAIII145[OSRO NAME],OSROMATRIXRPAIII145[TERRESTRIAL RATING],"ERROR")</f>
        <v>--</v>
      </c>
      <c r="E96" s="48" t="str">
        <f>_xlfn.XLOOKUP(OSROMATRIXRPAIII14518[[#This Row],[OSRO NAME]],OSROMATRIXRPAIII145[OSRO NAME],OSROMATRIXRPAIII145[INLAND ON-WATER RATING],"ERROR")</f>
        <v>--</v>
      </c>
      <c r="F96" s="4"/>
    </row>
    <row r="97" spans="1:6" ht="28.5" customHeight="1" x14ac:dyDescent="0.35">
      <c r="A97" s="4"/>
      <c r="B97" s="36" t="s">
        <v>176</v>
      </c>
      <c r="C97" s="34">
        <f>_xlfn.XLOOKUP(OSROMATRIXRPAIII14518[[#This Row],[OSRO NAME]],OSROMATRIXRPAIII145[OSRO NAME],OSROMATRIXRPAIII145[OSRO EXPIRATION],"ERROR")</f>
        <v>46723</v>
      </c>
      <c r="D97" s="19" t="str">
        <f>_xlfn.XLOOKUP(OSROMATRIXRPAIII14518[[#This Row],[OSRO NAME]],OSROMATRIXRPAIII145[OSRO NAME],OSROMATRIXRPAIII145[TERRESTRIAL RATING],"ERROR")</f>
        <v>BUT, COL, GLE, LAS, MOD, PLU, SHA, SIE, SIS, SUT, TEH, TRI, YUB</v>
      </c>
      <c r="E97" s="48" t="str">
        <f>_xlfn.XLOOKUP(OSROMATRIXRPAIII14518[[#This Row],[OSRO NAME]],OSROMATRIXRPAIII145[OSRO NAME],OSROMATRIXRPAIII145[INLAND ON-WATER RATING],"ERROR")</f>
        <v>--</v>
      </c>
      <c r="F97" s="4"/>
    </row>
    <row r="98" spans="1:6" hidden="1" x14ac:dyDescent="0.35">
      <c r="A98" s="4"/>
      <c r="B98" s="36" t="s">
        <v>177</v>
      </c>
      <c r="C98" s="34">
        <f>_xlfn.XLOOKUP(OSROMATRIXRPAIII14518[[#This Row],[OSRO NAME]],OSROMATRIXRPAIII145[OSRO NAME],OSROMATRIXRPAIII145[OSRO EXPIRATION],"ERROR")</f>
        <v>46846</v>
      </c>
      <c r="D98" s="19" t="str">
        <f>_xlfn.XLOOKUP(OSROMATRIXRPAIII14518[[#This Row],[OSRO NAME]],OSROMATRIXRPAIII145[OSRO NAME],OSROMATRIXRPAIII145[TERRESTRIAL RATING],"ERROR")</f>
        <v>--</v>
      </c>
      <c r="E98" s="48" t="str">
        <f>_xlfn.XLOOKUP(OSROMATRIXRPAIII14518[[#This Row],[OSRO NAME]],OSROMATRIXRPAIII145[OSRO NAME],OSROMATRIXRPAIII145[INLAND ON-WATER RATING],"ERROR")</f>
        <v>--</v>
      </c>
      <c r="F98" s="4"/>
    </row>
    <row r="99" spans="1:6" ht="13.5" hidden="1" customHeight="1" x14ac:dyDescent="0.35">
      <c r="A99" s="4"/>
      <c r="B99" s="36" t="s">
        <v>178</v>
      </c>
      <c r="C99" s="34">
        <f>_xlfn.XLOOKUP(OSROMATRIXRPAIII14518[[#This Row],[OSRO NAME]],OSROMATRIXRPAIII145[OSRO NAME],OSROMATRIXRPAIII145[OSRO EXPIRATION],"ERROR")</f>
        <v>46062</v>
      </c>
      <c r="D99" s="19" t="str">
        <f>_xlfn.XLOOKUP(OSROMATRIXRPAIII14518[[#This Row],[OSRO NAME]],OSROMATRIXRPAIII145[OSRO NAME],OSROMATRIXRPAIII145[TERRESTRIAL RATING],"ERROR")</f>
        <v>--</v>
      </c>
      <c r="E99" s="48" t="str">
        <f>_xlfn.XLOOKUP(OSROMATRIXRPAIII14518[[#This Row],[OSRO NAME]],OSROMATRIXRPAIII145[OSRO NAME],OSROMATRIXRPAIII145[INLAND ON-WATER RATING],"ERROR")</f>
        <v>--</v>
      </c>
      <c r="F99" s="4"/>
    </row>
    <row r="100" spans="1:6" hidden="1" x14ac:dyDescent="0.35">
      <c r="A100" s="4"/>
      <c r="B100" s="36" t="s">
        <v>179</v>
      </c>
      <c r="C100" s="34">
        <f>_xlfn.XLOOKUP(OSROMATRIXRPAIII14518[[#This Row],[OSRO NAME]],OSROMATRIXRPAIII145[OSRO NAME],OSROMATRIXRPAIII145[OSRO EXPIRATION],"ERROR")</f>
        <v>46146</v>
      </c>
      <c r="D100" s="19" t="str">
        <f>_xlfn.XLOOKUP(OSROMATRIXRPAIII14518[[#This Row],[OSRO NAME]],OSROMATRIXRPAIII145[OSRO NAME],OSROMATRIXRPAIII145[TERRESTRIAL RATING],"ERROR")</f>
        <v>--</v>
      </c>
      <c r="E100" s="19" t="str">
        <f>_xlfn.XLOOKUP(OSROMATRIXRPAIII14518[[#This Row],[OSRO NAME]],OSROMATRIXRPAIII145[OSRO NAME],OSROMATRIXRPAIII145[INLAND ON-WATER RATING],"ERROR")</f>
        <v>--</v>
      </c>
      <c r="F100" s="4"/>
    </row>
    <row r="101" spans="1:6" hidden="1" x14ac:dyDescent="0.35">
      <c r="A101" s="4"/>
      <c r="B101" s="36" t="s">
        <v>180</v>
      </c>
      <c r="C101" s="34">
        <f>_xlfn.XLOOKUP(OSROMATRIXRPAIII14518[[#This Row],[OSRO NAME]],OSROMATRIXRPAIII145[OSRO NAME],OSROMATRIXRPAIII145[OSRO EXPIRATION],"ERROR")</f>
        <v>46920</v>
      </c>
      <c r="D101" s="19" t="str">
        <f>_xlfn.XLOOKUP(OSROMATRIXRPAIII14518[[#This Row],[OSRO NAME]],OSROMATRIXRPAIII145[OSRO NAME],OSROMATRIXRPAIII145[TERRESTRIAL RATING],"ERROR")</f>
        <v>--</v>
      </c>
      <c r="E101" s="19" t="str">
        <f>_xlfn.XLOOKUP(OSROMATRIXRPAIII14518[[#This Row],[OSRO NAME]],OSROMATRIXRPAIII145[OSRO NAME],OSROMATRIXRPAIII145[INLAND ON-WATER RATING],"ERROR")</f>
        <v>--</v>
      </c>
      <c r="F101" s="4"/>
    </row>
    <row r="102" spans="1:6" x14ac:dyDescent="0.35">
      <c r="A102" s="4"/>
      <c r="B102" s="4"/>
      <c r="C102" s="5"/>
      <c r="D102" s="6"/>
      <c r="E102" s="6"/>
      <c r="F102" s="4"/>
    </row>
    <row r="103" spans="1:6" x14ac:dyDescent="0.35">
      <c r="A103" s="4"/>
      <c r="B103" s="4"/>
      <c r="C103" s="6"/>
      <c r="D103" s="6"/>
      <c r="E103" s="4"/>
      <c r="F103" s="4"/>
    </row>
    <row r="104" spans="1:6" ht="21" x14ac:dyDescent="0.5">
      <c r="A104" s="4"/>
      <c r="B104" s="121" t="s">
        <v>183</v>
      </c>
      <c r="C104" s="122"/>
      <c r="D104" s="122"/>
      <c r="E104" s="123"/>
      <c r="F104" s="4"/>
    </row>
    <row r="105" spans="1:6" ht="19" thickBot="1" x14ac:dyDescent="0.5">
      <c r="A105" s="4"/>
      <c r="B105" s="3" t="s">
        <v>148</v>
      </c>
      <c r="C105" s="1" t="s">
        <v>149</v>
      </c>
      <c r="D105" s="1" t="s">
        <v>150</v>
      </c>
      <c r="E105" s="2" t="s">
        <v>184</v>
      </c>
      <c r="F105" s="4"/>
    </row>
    <row r="106" spans="1:6" hidden="1" x14ac:dyDescent="0.35">
      <c r="A106" s="4"/>
      <c r="B106" s="36" t="s">
        <v>152</v>
      </c>
      <c r="C106" s="34">
        <f>_xlfn.XLOOKUP(OSROMATRIXRPAIV15619[[#This Row],[OSRO NAME]],OSROMATRIXRPAIV156[OSRO NAME],OSROMATRIXRPAIV156[OSRO EXPIRATION],"ERROR")</f>
        <v>46900</v>
      </c>
      <c r="D106" s="19" t="str">
        <f>_xlfn.XLOOKUP(OSROMATRIXRPAIV15619[[#This Row],[OSRO NAME]],OSROMATRIXRPAIV156[OSRO NAME],OSROMATRIXRPAIV156[TERRESTRIAL RATING],"ERROR")</f>
        <v>--</v>
      </c>
      <c r="E106" s="19" t="str">
        <f>_xlfn.XLOOKUP(OSROMATRIXRPAIV15619[[#This Row],[OSRO NAME]],OSROMATRIXRPAIV156[OSRO NAME],OSROMATRIXRPAIV156[INLAND ON-WATER RATING ],"ERROR")</f>
        <v>--</v>
      </c>
      <c r="F106" s="4"/>
    </row>
    <row r="107" spans="1:6" ht="29" x14ac:dyDescent="0.35">
      <c r="A107" s="4"/>
      <c r="B107" s="36" t="s">
        <v>153</v>
      </c>
      <c r="C107" s="34">
        <f>_xlfn.XLOOKUP(OSROMATRIXRPAIV15619[[#This Row],[OSRO NAME]],OSROMATRIXRPAIV156[OSRO NAME],OSROMATRIXRPAIV156[OSRO EXPIRATION],"ERROR")</f>
        <v>46577</v>
      </c>
      <c r="D107" s="19" t="str">
        <f>_xlfn.XLOOKUP(OSROMATRIXRPAIV15619[[#This Row],[OSRO NAME]],OSROMATRIXRPAIV156[OSRO NAME],OSROMATRIXRPAIV156[TERRESTRIAL RATING],"ERROR")</f>
        <v>ALP, AMA, CAL, ED, NEV, PLA, SAC, SJ, STA, TUO, YOL</v>
      </c>
      <c r="E107" s="48" t="str">
        <f>_xlfn.XLOOKUP(OSROMATRIXRPAIV15619[[#This Row],[OSRO NAME]],OSROMATRIXRPAIV156[OSRO NAME],OSROMATRIXRPAIV156[INLAND ON-WATER RATING ],"ERROR")</f>
        <v>--</v>
      </c>
      <c r="F107" s="4"/>
    </row>
    <row r="108" spans="1:6" hidden="1" x14ac:dyDescent="0.35">
      <c r="A108" s="4"/>
      <c r="B108" s="36" t="s">
        <v>154</v>
      </c>
      <c r="C108" s="34" t="str">
        <f>_xlfn.XLOOKUP(OSROMATRIXRPAIV15619[[#This Row],[OSRO NAME]],OSROMATRIXRPAIV156[OSRO NAME],OSROMATRIXRPAIV156[OSRO EXPIRATION],"ERROR")</f>
        <v>Expired</v>
      </c>
      <c r="D108" s="19" t="str">
        <f>_xlfn.XLOOKUP(OSROMATRIXRPAIV15619[[#This Row],[OSRO NAME]],OSROMATRIXRPAIV156[OSRO NAME],OSROMATRIXRPAIV156[TERRESTRIAL RATING],"ERROR")</f>
        <v>--</v>
      </c>
      <c r="E108" s="48" t="str">
        <f>_xlfn.XLOOKUP(OSROMATRIXRPAIV15619[[#This Row],[OSRO NAME]],OSROMATRIXRPAIV156[OSRO NAME],OSROMATRIXRPAIV156[INLAND ON-WATER RATING ],"ERROR")</f>
        <v>--</v>
      </c>
      <c r="F108" s="4"/>
    </row>
    <row r="109" spans="1:6" hidden="1" x14ac:dyDescent="0.35">
      <c r="A109" s="4"/>
      <c r="B109" s="36" t="s">
        <v>155</v>
      </c>
      <c r="C109" s="34">
        <f>_xlfn.XLOOKUP(OSROMATRIXRPAIV15619[[#This Row],[OSRO NAME]],OSROMATRIXRPAIV156[OSRO NAME],OSROMATRIXRPAIV156[OSRO EXPIRATION],"ERROR")</f>
        <v>46040</v>
      </c>
      <c r="D109" s="19" t="str">
        <f>_xlfn.XLOOKUP(OSROMATRIXRPAIV15619[[#This Row],[OSRO NAME]],OSROMATRIXRPAIV156[OSRO NAME],OSROMATRIXRPAIV156[TERRESTRIAL RATING],"ERROR")</f>
        <v>--</v>
      </c>
      <c r="E109" s="48" t="str">
        <f>_xlfn.XLOOKUP(OSROMATRIXRPAIV15619[[#This Row],[OSRO NAME]],OSROMATRIXRPAIV156[OSRO NAME],OSROMATRIXRPAIV156[INLAND ON-WATER RATING ],"ERROR")</f>
        <v>--</v>
      </c>
      <c r="F109" s="4"/>
    </row>
    <row r="110" spans="1:6" ht="29" x14ac:dyDescent="0.35">
      <c r="A110" s="4"/>
      <c r="B110" s="36" t="s">
        <v>156</v>
      </c>
      <c r="C110" s="34">
        <f>_xlfn.XLOOKUP(OSROMATRIXRPAIV15619[[#This Row],[OSRO NAME]],OSROMATRIXRPAIV156[OSRO NAME],OSROMATRIXRPAIV156[OSRO EXPIRATION],"ERROR")</f>
        <v>46242</v>
      </c>
      <c r="D110" s="19" t="str">
        <f>_xlfn.XLOOKUP(OSROMATRIXRPAIV15619[[#This Row],[OSRO NAME]],OSROMATRIXRPAIV156[OSRO NAME],OSROMATRIXRPAIV156[TERRESTRIAL RATING],"ERROR")</f>
        <v>ALP, AMA, CAL, ED, NEV, PLA, SAC, SJ, STA, TUO, YOL</v>
      </c>
      <c r="E110" s="48" t="str">
        <f>_xlfn.XLOOKUP(OSROMATRIXRPAIV15619[[#This Row],[OSRO NAME]],OSROMATRIXRPAIV156[OSRO NAME],OSROMATRIXRPAIV156[INLAND ON-WATER RATING ],"ERROR")</f>
        <v>--</v>
      </c>
      <c r="F110" s="4"/>
    </row>
    <row r="111" spans="1:6" ht="29" hidden="1" x14ac:dyDescent="0.35">
      <c r="A111" s="4"/>
      <c r="B111" s="36" t="s">
        <v>157</v>
      </c>
      <c r="C111" s="34" t="str">
        <f>_xlfn.XLOOKUP(OSROMATRIXRPAIV15619[[#This Row],[OSRO NAME]],OSROMATRIXRPAIV156[OSRO NAME],OSROMATRIXRPAIV156[OSRO EXPIRATION],"ERROR")</f>
        <v>Expired</v>
      </c>
      <c r="D111" s="19" t="str">
        <f>_xlfn.XLOOKUP(OSROMATRIXRPAIV15619[[#This Row],[OSRO NAME]],OSROMATRIXRPAIV156[OSRO NAME],OSROMATRIXRPAIV156[TERRESTRIAL RATING],"ERROR")</f>
        <v>ALP, AMA, CAL, ED, NEV, PLA, SAC, SJ, STA, TUO, YOL</v>
      </c>
      <c r="E111" s="48" t="str">
        <f>_xlfn.XLOOKUP(OSROMATRIXRPAIV15619[[#This Row],[OSRO NAME]],OSROMATRIXRPAIV156[OSRO NAME],OSROMATRIXRPAIV156[INLAND ON-WATER RATING ],"ERROR")</f>
        <v>--</v>
      </c>
      <c r="F111" s="4"/>
    </row>
    <row r="112" spans="1:6" hidden="1" x14ac:dyDescent="0.35">
      <c r="A112" s="4"/>
      <c r="B112" s="36" t="s">
        <v>158</v>
      </c>
      <c r="C112" s="34">
        <f>_xlfn.XLOOKUP(OSROMATRIXRPAIV15619[[#This Row],[OSRO NAME]],OSROMATRIXRPAIV156[OSRO NAME],OSROMATRIXRPAIV156[OSRO EXPIRATION],"ERROR")</f>
        <v>46923</v>
      </c>
      <c r="D112" s="19" t="str">
        <f>_xlfn.XLOOKUP(OSROMATRIXRPAIV15619[[#This Row],[OSRO NAME]],OSROMATRIXRPAIV156[OSRO NAME],OSROMATRIXRPAIV156[TERRESTRIAL RATING],"ERROR")</f>
        <v>--</v>
      </c>
      <c r="E112" s="48" t="str">
        <f>_xlfn.XLOOKUP(OSROMATRIXRPAIV15619[[#This Row],[OSRO NAME]],OSROMATRIXRPAIV156[OSRO NAME],OSROMATRIXRPAIV156[INLAND ON-WATER RATING ],"ERROR")</f>
        <v>--</v>
      </c>
      <c r="F112" s="4"/>
    </row>
    <row r="113" spans="1:6" hidden="1" x14ac:dyDescent="0.35">
      <c r="A113" s="4"/>
      <c r="B113" s="36" t="s">
        <v>159</v>
      </c>
      <c r="C113" s="34">
        <f>_xlfn.XLOOKUP(OSROMATRIXRPAIV15619[[#This Row],[OSRO NAME]],OSROMATRIXRPAIV156[OSRO NAME],OSROMATRIXRPAIV156[OSRO EXPIRATION],"ERROR")</f>
        <v>46146</v>
      </c>
      <c r="D113" s="19" t="str">
        <f>_xlfn.XLOOKUP(OSROMATRIXRPAIV15619[[#This Row],[OSRO NAME]],OSROMATRIXRPAIV156[OSRO NAME],OSROMATRIXRPAIV156[TERRESTRIAL RATING],"ERROR")</f>
        <v>--</v>
      </c>
      <c r="E113" s="48" t="str">
        <f>_xlfn.XLOOKUP(OSROMATRIXRPAIV15619[[#This Row],[OSRO NAME]],OSROMATRIXRPAIV156[OSRO NAME],OSROMATRIXRPAIV156[INLAND ON-WATER RATING ],"ERROR")</f>
        <v>--</v>
      </c>
      <c r="F113" s="4"/>
    </row>
    <row r="114" spans="1:6" ht="29" x14ac:dyDescent="0.35">
      <c r="A114" s="4"/>
      <c r="B114" s="36" t="s">
        <v>160</v>
      </c>
      <c r="C114" s="34">
        <f>_xlfn.XLOOKUP(OSROMATRIXRPAIV15619[[#This Row],[OSRO NAME]],OSROMATRIXRPAIV156[OSRO NAME],OSROMATRIXRPAIV156[OSRO EXPIRATION],"ERROR")</f>
        <v>45997</v>
      </c>
      <c r="D114" s="19" t="str">
        <f>_xlfn.XLOOKUP(OSROMATRIXRPAIV15619[[#This Row],[OSRO NAME]],OSROMATRIXRPAIV156[OSRO NAME],OSROMATRIXRPAIV156[TERRESTRIAL RATING],"ERROR")</f>
        <v>ALP, AMA, CAL, ED, NEV, PLA, SAC, SJ, STA, TUO, YOL</v>
      </c>
      <c r="E114" s="48" t="str">
        <f>_xlfn.XLOOKUP(OSROMATRIXRPAIV15619[[#This Row],[OSRO NAME]],OSROMATRIXRPAIV156[OSRO NAME],OSROMATRIXRPAIV156[INLAND ON-WATER RATING ],"ERROR")</f>
        <v>--</v>
      </c>
      <c r="F114" s="4"/>
    </row>
    <row r="115" spans="1:6" hidden="1" x14ac:dyDescent="0.35">
      <c r="A115" s="4"/>
      <c r="B115" s="36" t="s">
        <v>161</v>
      </c>
      <c r="C115" s="34">
        <f>_xlfn.XLOOKUP(OSROMATRIXRPAIV15619[[#This Row],[OSRO NAME]],OSROMATRIXRPAIV156[OSRO NAME],OSROMATRIXRPAIV156[OSRO EXPIRATION],"ERROR")</f>
        <v>46570</v>
      </c>
      <c r="D115" s="19" t="str">
        <f>_xlfn.XLOOKUP(OSROMATRIXRPAIV15619[[#This Row],[OSRO NAME]],OSROMATRIXRPAIV156[OSRO NAME],OSROMATRIXRPAIV156[TERRESTRIAL RATING],"ERROR")</f>
        <v>--</v>
      </c>
      <c r="E115" s="48" t="str">
        <f>_xlfn.XLOOKUP(OSROMATRIXRPAIV15619[[#This Row],[OSRO NAME]],OSROMATRIXRPAIV156[OSRO NAME],OSROMATRIXRPAIV156[INLAND ON-WATER RATING ],"ERROR")</f>
        <v>--</v>
      </c>
      <c r="F115" s="4"/>
    </row>
    <row r="116" spans="1:6" x14ac:dyDescent="0.35">
      <c r="A116" s="4"/>
      <c r="B116" s="36" t="s">
        <v>162</v>
      </c>
      <c r="C116" s="34">
        <f>_xlfn.XLOOKUP(OSROMATRIXRPAIV15619[[#This Row],[OSRO NAME]],OSROMATRIXRPAIV156[OSRO NAME],OSROMATRIXRPAIV156[OSRO EXPIRATION],"ERROR")</f>
        <v>46480</v>
      </c>
      <c r="D116" s="19" t="str">
        <f>_xlfn.XLOOKUP(OSROMATRIXRPAIV15619[[#This Row],[OSRO NAME]],OSROMATRIXRPAIV156[OSRO NAME],OSROMATRIXRPAIV156[TERRESTRIAL RATING],"ERROR")</f>
        <v>NEV, PLA</v>
      </c>
      <c r="E116" s="48" t="str">
        <f>_xlfn.XLOOKUP(OSROMATRIXRPAIV15619[[#This Row],[OSRO NAME]],OSROMATRIXRPAIV156[OSRO NAME],OSROMATRIXRPAIV156[INLAND ON-WATER RATING ],"ERROR")</f>
        <v>NEV, PLA / 6, 12 &amp; 24 Hr.</v>
      </c>
      <c r="F116" s="4"/>
    </row>
    <row r="117" spans="1:6" hidden="1" x14ac:dyDescent="0.35">
      <c r="A117" s="4"/>
      <c r="B117" s="36" t="s">
        <v>163</v>
      </c>
      <c r="C117" s="34" t="str">
        <f>_xlfn.XLOOKUP(OSROMATRIXRPAIV15619[[#This Row],[OSRO NAME]],OSROMATRIXRPAIV156[OSRO NAME],OSROMATRIXRPAIV156[OSRO EXPIRATION],"ERROR")</f>
        <v>Expired</v>
      </c>
      <c r="D117" s="19" t="str">
        <f>_xlfn.XLOOKUP(OSROMATRIXRPAIV15619[[#This Row],[OSRO NAME]],OSROMATRIXRPAIV156[OSRO NAME],OSROMATRIXRPAIV156[TERRESTRIAL RATING],"ERROR")</f>
        <v>--</v>
      </c>
      <c r="E117" s="48" t="str">
        <f>_xlfn.XLOOKUP(OSROMATRIXRPAIV15619[[#This Row],[OSRO NAME]],OSROMATRIXRPAIV156[OSRO NAME],OSROMATRIXRPAIV156[INLAND ON-WATER RATING ],"ERROR")</f>
        <v>--</v>
      </c>
      <c r="F117" s="4"/>
    </row>
    <row r="118" spans="1:6" hidden="1" x14ac:dyDescent="0.35">
      <c r="A118" s="4"/>
      <c r="B118" s="36" t="s">
        <v>164</v>
      </c>
      <c r="C118" s="34">
        <f>_xlfn.XLOOKUP(OSROMATRIXRPAIV15619[[#This Row],[OSRO NAME]],OSROMATRIXRPAIV156[OSRO NAME],OSROMATRIXRPAIV156[OSRO EXPIRATION],"ERROR")</f>
        <v>46951</v>
      </c>
      <c r="D118" s="19" t="str">
        <f>_xlfn.XLOOKUP(OSROMATRIXRPAIV15619[[#This Row],[OSRO NAME]],OSROMATRIXRPAIV156[OSRO NAME],OSROMATRIXRPAIV156[TERRESTRIAL RATING],"ERROR")</f>
        <v>--</v>
      </c>
      <c r="E118" s="48" t="str">
        <f>_xlfn.XLOOKUP(OSROMATRIXRPAIV15619[[#This Row],[OSRO NAME]],OSROMATRIXRPAIV156[OSRO NAME],OSROMATRIXRPAIV156[INLAND ON-WATER RATING ],"ERROR")</f>
        <v>--</v>
      </c>
      <c r="F118" s="4"/>
    </row>
    <row r="119" spans="1:6" x14ac:dyDescent="0.35">
      <c r="A119" s="4"/>
      <c r="B119" s="36" t="s">
        <v>165</v>
      </c>
      <c r="C119" s="34">
        <f>_xlfn.XLOOKUP(OSROMATRIXRPAIV15619[[#This Row],[OSRO NAME]],OSROMATRIXRPAIV156[OSRO NAME],OSROMATRIXRPAIV156[OSRO EXPIRATION],"ERROR")</f>
        <v>46722</v>
      </c>
      <c r="D119" s="19" t="str">
        <f>_xlfn.XLOOKUP(OSROMATRIXRPAIV15619[[#This Row],[OSRO NAME]],OSROMATRIXRPAIV156[OSRO NAME],OSROMATRIXRPAIV156[TERRESTRIAL RATING],"ERROR")</f>
        <v>--</v>
      </c>
      <c r="E119" s="48" t="str">
        <f>_xlfn.XLOOKUP(OSROMATRIXRPAIV15619[[#This Row],[OSRO NAME]],OSROMATRIXRPAIV156[OSRO NAME],OSROMATRIXRPAIV156[INLAND ON-WATER RATING ],"ERROR")</f>
        <v>ED, NEV, PLA, SAC, SJ, STA, YOL / 6, 12 &amp; 24 Hr.</v>
      </c>
      <c r="F119" s="4"/>
    </row>
    <row r="120" spans="1:6" hidden="1" x14ac:dyDescent="0.35">
      <c r="A120" s="4"/>
      <c r="B120" s="36" t="s">
        <v>166</v>
      </c>
      <c r="C120" s="34">
        <f>_xlfn.XLOOKUP(OSROMATRIXRPAIV15619[[#This Row],[OSRO NAME]],OSROMATRIXRPAIV156[OSRO NAME],OSROMATRIXRPAIV156[OSRO EXPIRATION],"ERROR")</f>
        <v>46451</v>
      </c>
      <c r="D120" s="19" t="str">
        <f>_xlfn.XLOOKUP(OSROMATRIXRPAIV15619[[#This Row],[OSRO NAME]],OSROMATRIXRPAIV156[OSRO NAME],OSROMATRIXRPAIV156[TERRESTRIAL RATING],"ERROR")</f>
        <v>--</v>
      </c>
      <c r="E120" s="48" t="str">
        <f>_xlfn.XLOOKUP(OSROMATRIXRPAIV15619[[#This Row],[OSRO NAME]],OSROMATRIXRPAIV156[OSRO NAME],OSROMATRIXRPAIV156[INLAND ON-WATER RATING ],"ERROR")</f>
        <v>--</v>
      </c>
      <c r="F120" s="4"/>
    </row>
    <row r="121" spans="1:6" hidden="1" x14ac:dyDescent="0.35">
      <c r="A121" s="4"/>
      <c r="B121" s="36" t="s">
        <v>167</v>
      </c>
      <c r="C121" s="34">
        <f>_xlfn.XLOOKUP(OSROMATRIXRPAIV15619[[#This Row],[OSRO NAME]],OSROMATRIXRPAIV156[OSRO NAME],OSROMATRIXRPAIV156[OSRO EXPIRATION],"ERROR")</f>
        <v>46972</v>
      </c>
      <c r="D121" s="19" t="str">
        <f>_xlfn.XLOOKUP(OSROMATRIXRPAIV15619[[#This Row],[OSRO NAME]],OSROMATRIXRPAIV156[OSRO NAME],OSROMATRIXRPAIV156[TERRESTRIAL RATING],"ERROR")</f>
        <v>--</v>
      </c>
      <c r="E121" s="48" t="str">
        <f>_xlfn.XLOOKUP(OSROMATRIXRPAIV15619[[#This Row],[OSRO NAME]],OSROMATRIXRPAIV156[OSRO NAME],OSROMATRIXRPAIV156[INLAND ON-WATER RATING ],"ERROR")</f>
        <v>--</v>
      </c>
      <c r="F121" s="4"/>
    </row>
    <row r="122" spans="1:6" ht="29" x14ac:dyDescent="0.35">
      <c r="A122" s="4"/>
      <c r="B122" s="36" t="s">
        <v>168</v>
      </c>
      <c r="C122" s="34">
        <f>_xlfn.XLOOKUP(OSROMATRIXRPAIV15619[[#This Row],[OSRO NAME]],OSROMATRIXRPAIV156[OSRO NAME],OSROMATRIXRPAIV156[OSRO EXPIRATION],"ERROR")</f>
        <v>46964</v>
      </c>
      <c r="D122" s="19" t="str">
        <f>_xlfn.XLOOKUP(OSROMATRIXRPAIV15619[[#This Row],[OSRO NAME]],OSROMATRIXRPAIV156[OSRO NAME],OSROMATRIXRPAIV156[TERRESTRIAL RATING],"ERROR")</f>
        <v>ALP, AMA, CAL, ED, NEV, PLA, SAC, SJ, STA, TUO, YOL</v>
      </c>
      <c r="E122" s="48" t="str">
        <f>_xlfn.XLOOKUP(OSROMATRIXRPAIV15619[[#This Row],[OSRO NAME]],OSROMATRIXRPAIV156[OSRO NAME],OSROMATRIXRPAIV156[INLAND ON-WATER RATING ],"ERROR")</f>
        <v>ALP, AMA, CAL, ED, NEV, PLA, SAC, SJ, STA, TUO, YOL / 6, 12 &amp; 24 Hr.</v>
      </c>
      <c r="F122" s="4"/>
    </row>
    <row r="123" spans="1:6" hidden="1" x14ac:dyDescent="0.35">
      <c r="A123" s="4"/>
      <c r="B123" s="36" t="s">
        <v>169</v>
      </c>
      <c r="C123" s="34">
        <f>_xlfn.XLOOKUP(OSROMATRIXRPAIV15619[[#This Row],[OSRO NAME]],OSROMATRIXRPAIV156[OSRO NAME],OSROMATRIXRPAIV156[OSRO EXPIRATION],"ERROR")</f>
        <v>47046</v>
      </c>
      <c r="D123" s="19" t="str">
        <f>_xlfn.XLOOKUP(OSROMATRIXRPAIV15619[[#This Row],[OSRO NAME]],OSROMATRIXRPAIV156[OSRO NAME],OSROMATRIXRPAIV156[TERRESTRIAL RATING],"ERROR")</f>
        <v>--</v>
      </c>
      <c r="E123" s="48" t="str">
        <f>_xlfn.XLOOKUP(OSROMATRIXRPAIV15619[[#This Row],[OSRO NAME]],OSROMATRIXRPAIV156[OSRO NAME],OSROMATRIXRPAIV156[INLAND ON-WATER RATING ],"ERROR")</f>
        <v>--</v>
      </c>
      <c r="F123" s="4"/>
    </row>
    <row r="124" spans="1:6" hidden="1" x14ac:dyDescent="0.35">
      <c r="A124" s="4"/>
      <c r="B124" s="36" t="s">
        <v>170</v>
      </c>
      <c r="C124" s="34">
        <f>_xlfn.XLOOKUP(OSROMATRIXRPAIV15619[[#This Row],[OSRO NAME]],OSROMATRIXRPAIV156[OSRO NAME],OSROMATRIXRPAIV156[OSRO EXPIRATION],"ERROR")</f>
        <v>46102</v>
      </c>
      <c r="D124" s="19" t="str">
        <f>_xlfn.XLOOKUP(OSROMATRIXRPAIV15619[[#This Row],[OSRO NAME]],OSROMATRIXRPAIV156[OSRO NAME],OSROMATRIXRPAIV156[TERRESTRIAL RATING],"ERROR")</f>
        <v>--</v>
      </c>
      <c r="E124" s="48" t="str">
        <f>_xlfn.XLOOKUP(OSROMATRIXRPAIV15619[[#This Row],[OSRO NAME]],OSROMATRIXRPAIV156[OSRO NAME],OSROMATRIXRPAIV156[INLAND ON-WATER RATING ],"ERROR")</f>
        <v>--</v>
      </c>
      <c r="F124" s="4"/>
    </row>
    <row r="125" spans="1:6" hidden="1" x14ac:dyDescent="0.35">
      <c r="A125" s="4"/>
      <c r="B125" s="36" t="s">
        <v>171</v>
      </c>
      <c r="C125" s="34" t="str">
        <f>_xlfn.XLOOKUP(OSROMATRIXRPAIV15619[[#This Row],[OSRO NAME]],OSROMATRIXRPAIV156[OSRO NAME],OSROMATRIXRPAIV156[OSRO EXPIRATION],"ERROR")</f>
        <v>Expired</v>
      </c>
      <c r="D125" s="19" t="str">
        <f>_xlfn.XLOOKUP(OSROMATRIXRPAIV15619[[#This Row],[OSRO NAME]],OSROMATRIXRPAIV156[OSRO NAME],OSROMATRIXRPAIV156[TERRESTRIAL RATING],"ERROR")</f>
        <v>--</v>
      </c>
      <c r="E125" s="48" t="str">
        <f>_xlfn.XLOOKUP(OSROMATRIXRPAIV15619[[#This Row],[OSRO NAME]],OSROMATRIXRPAIV156[OSRO NAME],OSROMATRIXRPAIV156[INLAND ON-WATER RATING ],"ERROR")</f>
        <v>--</v>
      </c>
      <c r="F125" s="4"/>
    </row>
    <row r="126" spans="1:6" ht="29" x14ac:dyDescent="0.35">
      <c r="A126" s="4"/>
      <c r="B126" s="36" t="s">
        <v>172</v>
      </c>
      <c r="C126" s="34">
        <f>_xlfn.XLOOKUP(OSROMATRIXRPAIV15619[[#This Row],[OSRO NAME]],OSROMATRIXRPAIV156[OSRO NAME],OSROMATRIXRPAIV156[OSRO EXPIRATION],"ERROR")</f>
        <v>46817</v>
      </c>
      <c r="D126" s="19" t="str">
        <f>_xlfn.XLOOKUP(OSROMATRIXRPAIV15619[[#This Row],[OSRO NAME]],OSROMATRIXRPAIV156[OSRO NAME],OSROMATRIXRPAIV156[TERRESTRIAL RATING],"ERROR")</f>
        <v>ALP, AMA, CAL, ED, NEV, PLA, SAC, SJ, STA, TUO, YOL</v>
      </c>
      <c r="E126" s="48" t="str">
        <f>_xlfn.XLOOKUP(OSROMATRIXRPAIV15619[[#This Row],[OSRO NAME]],OSROMATRIXRPAIV156[OSRO NAME],OSROMATRIXRPAIV156[INLAND ON-WATER RATING ],"ERROR")</f>
        <v>ALP, AMA, CAL, ED, NEV, PLA, SAC, SJ, STA, TUO, YOL / 6, 12 &amp; 24 Hr.</v>
      </c>
      <c r="F126" s="4"/>
    </row>
    <row r="127" spans="1:6" ht="29" x14ac:dyDescent="0.35">
      <c r="A127" s="4"/>
      <c r="B127" s="36" t="s">
        <v>173</v>
      </c>
      <c r="C127" s="34">
        <f>_xlfn.XLOOKUP(OSROMATRIXRPAIV15619[[#This Row],[OSRO NAME]],OSROMATRIXRPAIV156[OSRO NAME],OSROMATRIXRPAIV156[OSRO EXPIRATION],"ERROR")</f>
        <v>46900</v>
      </c>
      <c r="D127" s="19" t="str">
        <f>_xlfn.XLOOKUP(OSROMATRIXRPAIV15619[[#This Row],[OSRO NAME]],OSROMATRIXRPAIV156[OSRO NAME],OSROMATRIXRPAIV156[TERRESTRIAL RATING],"ERROR")</f>
        <v>ALP, AMA, CAL, ED, NEV, PLA, SAC, SJ, STA, TUO, YOL</v>
      </c>
      <c r="E127" s="48" t="str">
        <f>_xlfn.XLOOKUP(OSROMATRIXRPAIV15619[[#This Row],[OSRO NAME]],OSROMATRIXRPAIV156[OSRO NAME],OSROMATRIXRPAIV156[INLAND ON-WATER RATING ],"ERROR")</f>
        <v>ALP, AMA, CAL, ED, NEV, PLA, SAC, SJ, STA, TUO, YOL / 6 Hr.</v>
      </c>
      <c r="F127" s="4"/>
    </row>
    <row r="128" spans="1:6" ht="14.15" hidden="1" customHeight="1" x14ac:dyDescent="0.35">
      <c r="A128" s="4"/>
      <c r="B128" s="36" t="s">
        <v>174</v>
      </c>
      <c r="C128" s="34">
        <f>_xlfn.XLOOKUP(OSROMATRIXRPAIV15619[[#This Row],[OSRO NAME]],OSROMATRIXRPAIV156[OSRO NAME],OSROMATRIXRPAIV156[OSRO EXPIRATION],"ERROR")</f>
        <v>46008</v>
      </c>
      <c r="D128" s="19" t="str">
        <f>_xlfn.XLOOKUP(OSROMATRIXRPAIV15619[[#This Row],[OSRO NAME]],OSROMATRIXRPAIV156[OSRO NAME],OSROMATRIXRPAIV156[TERRESTRIAL RATING],"ERROR")</f>
        <v>--</v>
      </c>
      <c r="E128" s="48" t="str">
        <f>_xlfn.XLOOKUP(OSROMATRIXRPAIV15619[[#This Row],[OSRO NAME]],OSROMATRIXRPAIV156[OSRO NAME],OSROMATRIXRPAIV156[INLAND ON-WATER RATING ],"ERROR")</f>
        <v>--</v>
      </c>
      <c r="F128" s="4"/>
    </row>
    <row r="129" spans="1:6" hidden="1" x14ac:dyDescent="0.35">
      <c r="A129" s="4"/>
      <c r="B129" s="36" t="s">
        <v>175</v>
      </c>
      <c r="C129" s="34" t="str">
        <f>_xlfn.XLOOKUP(OSROMATRIXRPAIV15619[[#This Row],[OSRO NAME]],OSROMATRIXRPAIV156[OSRO NAME],OSROMATRIXRPAIV156[OSRO EXPIRATION],"ERROR")</f>
        <v>Expired</v>
      </c>
      <c r="D129" s="19" t="str">
        <f>_xlfn.XLOOKUP(OSROMATRIXRPAIV15619[[#This Row],[OSRO NAME]],OSROMATRIXRPAIV156[OSRO NAME],OSROMATRIXRPAIV156[TERRESTRIAL RATING],"ERROR")</f>
        <v>--</v>
      </c>
      <c r="E129" s="48" t="str">
        <f>_xlfn.XLOOKUP(OSROMATRIXRPAIV15619[[#This Row],[OSRO NAME]],OSROMATRIXRPAIV156[OSRO NAME],OSROMATRIXRPAIV156[INLAND ON-WATER RATING ],"ERROR")</f>
        <v>--</v>
      </c>
      <c r="F129" s="4"/>
    </row>
    <row r="130" spans="1:6" ht="25.5" customHeight="1" x14ac:dyDescent="0.35">
      <c r="A130" s="4"/>
      <c r="B130" s="36" t="s">
        <v>176</v>
      </c>
      <c r="C130" s="34">
        <f>_xlfn.XLOOKUP(OSROMATRIXRPAIV15619[[#This Row],[OSRO NAME]],OSROMATRIXRPAIV156[OSRO NAME],OSROMATRIXRPAIV156[OSRO EXPIRATION],"ERROR")</f>
        <v>46723</v>
      </c>
      <c r="D130" s="19" t="str">
        <f>_xlfn.XLOOKUP(OSROMATRIXRPAIV15619[[#This Row],[OSRO NAME]],OSROMATRIXRPAIV156[OSRO NAME],OSROMATRIXRPAIV156[TERRESTRIAL RATING],"ERROR")</f>
        <v>ALP, AMA, CAL, ED, NEV, PLA, SAC, SJ, STA, TUO, YOL</v>
      </c>
      <c r="E130" s="48" t="str">
        <f>_xlfn.XLOOKUP(OSROMATRIXRPAIV15619[[#This Row],[OSRO NAME]],OSROMATRIXRPAIV156[OSRO NAME],OSROMATRIXRPAIV156[INLAND ON-WATER RATING ],"ERROR")</f>
        <v>--</v>
      </c>
      <c r="F130" s="4"/>
    </row>
    <row r="131" spans="1:6" hidden="1" x14ac:dyDescent="0.35">
      <c r="A131" s="4"/>
      <c r="B131" s="36" t="s">
        <v>177</v>
      </c>
      <c r="C131" s="34">
        <f>_xlfn.XLOOKUP(OSROMATRIXRPAIV15619[[#This Row],[OSRO NAME]],OSROMATRIXRPAIV156[OSRO NAME],OSROMATRIXRPAIV156[OSRO EXPIRATION],"ERROR")</f>
        <v>46846</v>
      </c>
      <c r="D131" s="19" t="str">
        <f>_xlfn.XLOOKUP(OSROMATRIXRPAIV15619[[#This Row],[OSRO NAME]],OSROMATRIXRPAIV156[OSRO NAME],OSROMATRIXRPAIV156[TERRESTRIAL RATING],"ERROR")</f>
        <v>--</v>
      </c>
      <c r="E131" s="48" t="str">
        <f>_xlfn.XLOOKUP(OSROMATRIXRPAIV15619[[#This Row],[OSRO NAME]],OSROMATRIXRPAIV156[OSRO NAME],OSROMATRIXRPAIV156[INLAND ON-WATER RATING ],"ERROR")</f>
        <v>--</v>
      </c>
      <c r="F131" s="4"/>
    </row>
    <row r="132" spans="1:6" hidden="1" x14ac:dyDescent="0.35">
      <c r="A132" s="4"/>
      <c r="B132" s="36" t="s">
        <v>178</v>
      </c>
      <c r="C132" s="34">
        <f>_xlfn.XLOOKUP(OSROMATRIXRPAIV15619[[#This Row],[OSRO NAME]],OSROMATRIXRPAIV156[OSRO NAME],OSROMATRIXRPAIV156[OSRO EXPIRATION],"ERROR")</f>
        <v>46062</v>
      </c>
      <c r="D132" s="19" t="str">
        <f>_xlfn.XLOOKUP(OSROMATRIXRPAIV15619[[#This Row],[OSRO NAME]],OSROMATRIXRPAIV156[OSRO NAME],OSROMATRIXRPAIV156[TERRESTRIAL RATING],"ERROR")</f>
        <v>--</v>
      </c>
      <c r="E132" s="48" t="str">
        <f>_xlfn.XLOOKUP(OSROMATRIXRPAIV15619[[#This Row],[OSRO NAME]],OSROMATRIXRPAIV156[OSRO NAME],OSROMATRIXRPAIV156[INLAND ON-WATER RATING ],"ERROR")</f>
        <v>--</v>
      </c>
      <c r="F132" s="4"/>
    </row>
    <row r="133" spans="1:6" hidden="1" x14ac:dyDescent="0.35">
      <c r="A133" s="4"/>
      <c r="B133" s="36" t="s">
        <v>179</v>
      </c>
      <c r="C133" s="34">
        <f>_xlfn.XLOOKUP(OSROMATRIXRPAIV15619[[#This Row],[OSRO NAME]],OSROMATRIXRPAIV156[OSRO NAME],OSROMATRIXRPAIV156[OSRO EXPIRATION],"ERROR")</f>
        <v>46146</v>
      </c>
      <c r="D133" s="19" t="str">
        <f>_xlfn.XLOOKUP(OSROMATRIXRPAIV15619[[#This Row],[OSRO NAME]],OSROMATRIXRPAIV156[OSRO NAME],OSROMATRIXRPAIV156[TERRESTRIAL RATING],"ERROR")</f>
        <v>--</v>
      </c>
      <c r="E133" s="48" t="str">
        <f>_xlfn.XLOOKUP(OSROMATRIXRPAIV15619[[#This Row],[OSRO NAME]],OSROMATRIXRPAIV156[OSRO NAME],OSROMATRIXRPAIV156[INLAND ON-WATER RATING ],"ERROR")</f>
        <v>--</v>
      </c>
      <c r="F133" s="4"/>
    </row>
    <row r="134" spans="1:6" ht="16" hidden="1" customHeight="1" x14ac:dyDescent="0.35">
      <c r="A134" s="4"/>
      <c r="B134" s="36" t="s">
        <v>180</v>
      </c>
      <c r="C134" s="34">
        <f>_xlfn.XLOOKUP(OSROMATRIXRPAIV15619[[#This Row],[OSRO NAME]],OSROMATRIXRPAIV156[OSRO NAME],OSROMATRIXRPAIV156[OSRO EXPIRATION],"ERROR")</f>
        <v>46920</v>
      </c>
      <c r="D134" s="19" t="str">
        <f>_xlfn.XLOOKUP(OSROMATRIXRPAIV15619[[#This Row],[OSRO NAME]],OSROMATRIXRPAIV156[OSRO NAME],OSROMATRIXRPAIV156[TERRESTRIAL RATING],"ERROR")</f>
        <v>--</v>
      </c>
      <c r="E134" s="48" t="str">
        <f>_xlfn.XLOOKUP(OSROMATRIXRPAIV15619[[#This Row],[OSRO NAME]],OSROMATRIXRPAIV156[OSRO NAME],OSROMATRIXRPAIV156[INLAND ON-WATER RATING ],"ERROR")</f>
        <v>--</v>
      </c>
      <c r="F134" s="4"/>
    </row>
    <row r="135" spans="1:6" x14ac:dyDescent="0.35">
      <c r="A135" s="4"/>
      <c r="B135" s="4"/>
      <c r="C135" s="5"/>
      <c r="D135" s="6"/>
      <c r="E135" s="6"/>
      <c r="F135" s="4"/>
    </row>
    <row r="136" spans="1:6" x14ac:dyDescent="0.35">
      <c r="A136" s="4"/>
      <c r="B136" s="4"/>
      <c r="C136" s="6"/>
      <c r="D136" s="6"/>
      <c r="E136" s="4"/>
      <c r="F136" s="4"/>
    </row>
    <row r="137" spans="1:6" ht="21" x14ac:dyDescent="0.5">
      <c r="A137" s="4"/>
      <c r="B137" s="121" t="s">
        <v>185</v>
      </c>
      <c r="C137" s="122"/>
      <c r="D137" s="122"/>
      <c r="E137" s="123"/>
      <c r="F137" s="4"/>
    </row>
    <row r="138" spans="1:6" ht="19" thickBot="1" x14ac:dyDescent="0.5">
      <c r="A138" s="4"/>
      <c r="B138" s="3" t="s">
        <v>148</v>
      </c>
      <c r="C138" s="1" t="s">
        <v>149</v>
      </c>
      <c r="D138" s="1" t="s">
        <v>186</v>
      </c>
      <c r="E138" s="2" t="s">
        <v>151</v>
      </c>
      <c r="F138" s="4"/>
    </row>
    <row r="139" spans="1:6" x14ac:dyDescent="0.35">
      <c r="A139" s="4"/>
      <c r="B139" s="36" t="s">
        <v>152</v>
      </c>
      <c r="C139" s="33">
        <f>_xlfn.XLOOKUP(OSROMATRIXRPAV16720[[#This Row],[OSRO NAME]],OSROMATRIXRPAV167[OSRO NAME],OSROMATRIXRPAV167[OSRO EXPIRATION],"ERROR")</f>
        <v>46900</v>
      </c>
      <c r="D139" s="19" t="str">
        <f>_xlfn.XLOOKUP(OSROMATRIXRPAV16720[[#This Row],[OSRO NAME]],OSROMATRIXRPAV167[OSRO NAME],OSROMATRIXRPAV167[TERRSTRIAL RATING],"ERROR")</f>
        <v>FRE, KER, KIN, MAD, MPA, MER, TUL</v>
      </c>
      <c r="E139" s="48" t="str">
        <f>_xlfn.XLOOKUP(OSROMATRIXRPAV16720[[#This Row],[OSRO NAME]],OSROMATRIXRPAV167[OSRO NAME],OSROMATRIXRPAV167[INLAND ON-WATER RATING],"ERROR")</f>
        <v>--</v>
      </c>
      <c r="F139" s="4"/>
    </row>
    <row r="140" spans="1:6" x14ac:dyDescent="0.35">
      <c r="A140" s="4"/>
      <c r="B140" s="36" t="s">
        <v>153</v>
      </c>
      <c r="C140" s="34">
        <f>_xlfn.XLOOKUP(OSROMATRIXRPAV16720[[#This Row],[OSRO NAME]],OSROMATRIXRPAV167[OSRO NAME],OSROMATRIXRPAV167[OSRO EXPIRATION],"ERROR")</f>
        <v>46577</v>
      </c>
      <c r="D140" s="19" t="str">
        <f>_xlfn.XLOOKUP(OSROMATRIXRPAV16720[[#This Row],[OSRO NAME]],OSROMATRIXRPAV167[OSRO NAME],OSROMATRIXRPAV167[TERRSTRIAL RATING],"ERROR")</f>
        <v>FRE, KER, KIN, MAD, MPA, MER, TUL</v>
      </c>
      <c r="E140" s="48" t="str">
        <f>_xlfn.XLOOKUP(OSROMATRIXRPAV16720[[#This Row],[OSRO NAME]],OSROMATRIXRPAV167[OSRO NAME],OSROMATRIXRPAV167[INLAND ON-WATER RATING],"ERROR")</f>
        <v>--</v>
      </c>
      <c r="F140" s="4"/>
    </row>
    <row r="141" spans="1:6" hidden="1" x14ac:dyDescent="0.35">
      <c r="A141" s="4"/>
      <c r="B141" s="36" t="s">
        <v>154</v>
      </c>
      <c r="C141" s="34" t="str">
        <f>_xlfn.XLOOKUP(OSROMATRIXRPAV16720[[#This Row],[OSRO NAME]],OSROMATRIXRPAV167[OSRO NAME],OSROMATRIXRPAV167[OSRO EXPIRATION],"ERROR")</f>
        <v>Expired</v>
      </c>
      <c r="D141" s="23" t="str">
        <f>_xlfn.XLOOKUP(OSROMATRIXRPAV16720[[#This Row],[OSRO NAME]],OSROMATRIXRPAV167[OSRO NAME],OSROMATRIXRPAV167[TERRSTRIAL RATING],"ERROR")</f>
        <v>FRE, KER, KIN, MAD, MPA, MER, TUL</v>
      </c>
      <c r="E141" s="48" t="str">
        <f>_xlfn.XLOOKUP(OSROMATRIXRPAV16720[[#This Row],[OSRO NAME]],OSROMATRIXRPAV167[OSRO NAME],OSROMATRIXRPAV167[INLAND ON-WATER RATING],"ERROR")</f>
        <v>--</v>
      </c>
      <c r="F141" s="4"/>
    </row>
    <row r="142" spans="1:6" ht="29" x14ac:dyDescent="0.35">
      <c r="A142" s="4"/>
      <c r="B142" s="36" t="s">
        <v>155</v>
      </c>
      <c r="C142" s="34">
        <f>_xlfn.XLOOKUP(OSROMATRIXRPAV16720[[#This Row],[OSRO NAME]],OSROMATRIXRPAV167[OSRO NAME],OSROMATRIXRPAV167[OSRO EXPIRATION],"ERROR")</f>
        <v>46040</v>
      </c>
      <c r="D142" s="23" t="str">
        <f>_xlfn.XLOOKUP(OSROMATRIXRPAV16720[[#This Row],[OSRO NAME]],OSROMATRIXRPAV167[OSRO NAME],OSROMATRIXRPAV167[TERRSTRIAL RATING],"ERROR")</f>
        <v>FRE, KER, KIN, MAD, MPA, MER, TUL</v>
      </c>
      <c r="E142" s="48" t="str">
        <f>_xlfn.XLOOKUP(OSROMATRIXRPAV16720[[#This Row],[OSRO NAME]],OSROMATRIXRPAV167[OSRO NAME],OSROMATRIXRPAV167[INLAND ON-WATER RATING],"ERROR")</f>
        <v>FRE, KER, KIN, MAD, MPA, MER, TUL / 6, 12 &amp; 24 Hr.</v>
      </c>
      <c r="F142" s="4"/>
    </row>
    <row r="143" spans="1:6" x14ac:dyDescent="0.35">
      <c r="A143" s="4"/>
      <c r="B143" s="36" t="s">
        <v>156</v>
      </c>
      <c r="C143" s="34">
        <f>_xlfn.XLOOKUP(OSROMATRIXRPAV16720[[#This Row],[OSRO NAME]],OSROMATRIXRPAV167[OSRO NAME],OSROMATRIXRPAV167[OSRO EXPIRATION],"ERROR")</f>
        <v>46242</v>
      </c>
      <c r="D143" s="23" t="str">
        <f>_xlfn.XLOOKUP(OSROMATRIXRPAV16720[[#This Row],[OSRO NAME]],OSROMATRIXRPAV167[OSRO NAME],OSROMATRIXRPAV167[TERRSTRIAL RATING],"ERROR")</f>
        <v>FRE, KER, KIN, MAD, MPA, MER, TUL</v>
      </c>
      <c r="E143" s="48" t="str">
        <f>_xlfn.XLOOKUP(OSROMATRIXRPAV16720[[#This Row],[OSRO NAME]],OSROMATRIXRPAV167[OSRO NAME],OSROMATRIXRPAV167[INLAND ON-WATER RATING],"ERROR")</f>
        <v>--</v>
      </c>
      <c r="F143" s="4"/>
    </row>
    <row r="144" spans="1:6" hidden="1" x14ac:dyDescent="0.35">
      <c r="A144" s="4"/>
      <c r="B144" s="36" t="s">
        <v>157</v>
      </c>
      <c r="C144" s="34" t="str">
        <f>_xlfn.XLOOKUP(OSROMATRIXRPAV16720[[#This Row],[OSRO NAME]],OSROMATRIXRPAV167[OSRO NAME],OSROMATRIXRPAV167[OSRO EXPIRATION],"ERROR")</f>
        <v>Expired</v>
      </c>
      <c r="D144" s="23" t="str">
        <f>_xlfn.XLOOKUP(OSROMATRIXRPAV16720[[#This Row],[OSRO NAME]],OSROMATRIXRPAV167[OSRO NAME],OSROMATRIXRPAV167[TERRSTRIAL RATING],"ERROR")</f>
        <v>FRE, KER, KIN, MAD, MPA, MER, TUL</v>
      </c>
      <c r="E144" s="48" t="str">
        <f>_xlfn.XLOOKUP(OSROMATRIXRPAV16720[[#This Row],[OSRO NAME]],OSROMATRIXRPAV167[OSRO NAME],OSROMATRIXRPAV167[INLAND ON-WATER RATING],"ERROR")</f>
        <v>--</v>
      </c>
      <c r="F144" s="4"/>
    </row>
    <row r="145" spans="1:6" ht="29" x14ac:dyDescent="0.35">
      <c r="A145" s="4"/>
      <c r="B145" s="36" t="s">
        <v>158</v>
      </c>
      <c r="C145" s="34">
        <f>_xlfn.XLOOKUP(OSROMATRIXRPAV16720[[#This Row],[OSRO NAME]],OSROMATRIXRPAV167[OSRO NAME],OSROMATRIXRPAV167[OSRO EXPIRATION],"ERROR")</f>
        <v>46923</v>
      </c>
      <c r="D145" s="23" t="str">
        <f>_xlfn.XLOOKUP(OSROMATRIXRPAV16720[[#This Row],[OSRO NAME]],OSROMATRIXRPAV167[OSRO NAME],OSROMATRIXRPAV167[TERRSTRIAL RATING],"ERROR")</f>
        <v>--</v>
      </c>
      <c r="E145" s="48" t="str">
        <f>_xlfn.XLOOKUP(OSROMATRIXRPAV16720[[#This Row],[OSRO NAME]],OSROMATRIXRPAV167[OSRO NAME],OSROMATRIXRPAV167[INLAND ON-WATER RATING],"ERROR")</f>
        <v>FRE, KER, KIN, MAD, MPA, MER, TUL / 6, 12 &amp; 24 Hr.</v>
      </c>
      <c r="F145" s="4"/>
    </row>
    <row r="146" spans="1:6" x14ac:dyDescent="0.35">
      <c r="A146" s="4"/>
      <c r="B146" s="36" t="s">
        <v>159</v>
      </c>
      <c r="C146" s="34">
        <f>_xlfn.XLOOKUP(OSROMATRIXRPAV16720[[#This Row],[OSRO NAME]],OSROMATRIXRPAV167[OSRO NAME],OSROMATRIXRPAV167[OSRO EXPIRATION],"ERROR")</f>
        <v>46146</v>
      </c>
      <c r="D146" s="23" t="str">
        <f>_xlfn.XLOOKUP(OSROMATRIXRPAV16720[[#This Row],[OSRO NAME]],OSROMATRIXRPAV167[OSRO NAME],OSROMATRIXRPAV167[TERRSTRIAL RATING],"ERROR")</f>
        <v>FRE, KER, KIN, MAD, MPA, MER, TUL</v>
      </c>
      <c r="E146" s="48" t="str">
        <f>_xlfn.XLOOKUP(OSROMATRIXRPAV16720[[#This Row],[OSRO NAME]],OSROMATRIXRPAV167[OSRO NAME],OSROMATRIXRPAV167[INLAND ON-WATER RATING],"ERROR")</f>
        <v>--</v>
      </c>
      <c r="F146" s="4"/>
    </row>
    <row r="147" spans="1:6" x14ac:dyDescent="0.35">
      <c r="A147" s="4"/>
      <c r="B147" s="36" t="s">
        <v>160</v>
      </c>
      <c r="C147" s="34">
        <f>_xlfn.XLOOKUP(OSROMATRIXRPAV16720[[#This Row],[OSRO NAME]],OSROMATRIXRPAV167[OSRO NAME],OSROMATRIXRPAV167[OSRO EXPIRATION],"ERROR")</f>
        <v>45997</v>
      </c>
      <c r="D147" s="23" t="str">
        <f>_xlfn.XLOOKUP(OSROMATRIXRPAV16720[[#This Row],[OSRO NAME]],OSROMATRIXRPAV167[OSRO NAME],OSROMATRIXRPAV167[TERRSTRIAL RATING],"ERROR")</f>
        <v>FRE, KER, KIN, MAD, MPA, MER, TUL</v>
      </c>
      <c r="E147" s="48" t="str">
        <f>_xlfn.XLOOKUP(OSROMATRIXRPAV16720[[#This Row],[OSRO NAME]],OSROMATRIXRPAV167[OSRO NAME],OSROMATRIXRPAV167[INLAND ON-WATER RATING],"ERROR")</f>
        <v>--</v>
      </c>
      <c r="F147" s="4"/>
    </row>
    <row r="148" spans="1:6" x14ac:dyDescent="0.35">
      <c r="A148" s="4"/>
      <c r="B148" s="36" t="s">
        <v>161</v>
      </c>
      <c r="C148" s="34">
        <f>_xlfn.XLOOKUP(OSROMATRIXRPAV16720[[#This Row],[OSRO NAME]],OSROMATRIXRPAV167[OSRO NAME],OSROMATRIXRPAV167[OSRO EXPIRATION],"ERROR")</f>
        <v>46570</v>
      </c>
      <c r="D148" s="23" t="str">
        <f>_xlfn.XLOOKUP(OSROMATRIXRPAV16720[[#This Row],[OSRO NAME]],OSROMATRIXRPAV167[OSRO NAME],OSROMATRIXRPAV167[TERRSTRIAL RATING],"ERROR")</f>
        <v>FRE, KER, KIN, MAD, MPA, MER, TUL</v>
      </c>
      <c r="E148" s="48" t="str">
        <f>_xlfn.XLOOKUP(OSROMATRIXRPAV16720[[#This Row],[OSRO NAME]],OSROMATRIXRPAV167[OSRO NAME],OSROMATRIXRPAV167[INLAND ON-WATER RATING],"ERROR")</f>
        <v>--</v>
      </c>
      <c r="F148" s="4"/>
    </row>
    <row r="149" spans="1:6" hidden="1" x14ac:dyDescent="0.35">
      <c r="A149" s="4"/>
      <c r="B149" s="36" t="s">
        <v>162</v>
      </c>
      <c r="C149" s="34">
        <f>_xlfn.XLOOKUP(OSROMATRIXRPAV16720[[#This Row],[OSRO NAME]],OSROMATRIXRPAV167[OSRO NAME],OSROMATRIXRPAV167[OSRO EXPIRATION],"ERROR")</f>
        <v>46480</v>
      </c>
      <c r="D149" s="23" t="str">
        <f>_xlfn.XLOOKUP(OSROMATRIXRPAV16720[[#This Row],[OSRO NAME]],OSROMATRIXRPAV167[OSRO NAME],OSROMATRIXRPAV167[TERRSTRIAL RATING],"ERROR")</f>
        <v>--</v>
      </c>
      <c r="E149" s="48" t="str">
        <f>_xlfn.XLOOKUP(OSROMATRIXRPAV16720[[#This Row],[OSRO NAME]],OSROMATRIXRPAV167[OSRO NAME],OSROMATRIXRPAV167[INLAND ON-WATER RATING],"ERROR")</f>
        <v>--</v>
      </c>
      <c r="F149" s="4"/>
    </row>
    <row r="150" spans="1:6" hidden="1" x14ac:dyDescent="0.35">
      <c r="A150" s="4"/>
      <c r="B150" s="36" t="s">
        <v>163</v>
      </c>
      <c r="C150" s="34" t="str">
        <f>_xlfn.XLOOKUP(OSROMATRIXRPAV16720[[#This Row],[OSRO NAME]],OSROMATRIXRPAV167[OSRO NAME],OSROMATRIXRPAV167[OSRO EXPIRATION],"ERROR")</f>
        <v>Expired</v>
      </c>
      <c r="D150" s="23" t="str">
        <f>_xlfn.XLOOKUP(OSROMATRIXRPAV16720[[#This Row],[OSRO NAME]],OSROMATRIXRPAV167[OSRO NAME],OSROMATRIXRPAV167[TERRSTRIAL RATING],"ERROR")</f>
        <v>FRE, KER, KIN, MAD, MPA, MER, TUL</v>
      </c>
      <c r="E150" s="48" t="str">
        <f>_xlfn.XLOOKUP(OSROMATRIXRPAV16720[[#This Row],[OSRO NAME]],OSROMATRIXRPAV167[OSRO NAME],OSROMATRIXRPAV167[INLAND ON-WATER RATING],"ERROR")</f>
        <v>--</v>
      </c>
      <c r="F150" s="4"/>
    </row>
    <row r="151" spans="1:6" x14ac:dyDescent="0.35">
      <c r="A151" s="4"/>
      <c r="B151" s="36" t="s">
        <v>164</v>
      </c>
      <c r="C151" s="34">
        <f>_xlfn.XLOOKUP(OSROMATRIXRPAV16720[[#This Row],[OSRO NAME]],OSROMATRIXRPAV167[OSRO NAME],OSROMATRIXRPAV167[OSRO EXPIRATION],"ERROR")</f>
        <v>46951</v>
      </c>
      <c r="D151" s="23" t="str">
        <f>_xlfn.XLOOKUP(OSROMATRIXRPAV16720[[#This Row],[OSRO NAME]],OSROMATRIXRPAV167[OSRO NAME],OSROMATRIXRPAV167[TERRSTRIAL RATING],"ERROR")</f>
        <v>FRE, KER, KIN</v>
      </c>
      <c r="E151" s="48" t="str">
        <f>_xlfn.XLOOKUP(OSROMATRIXRPAV16720[[#This Row],[OSRO NAME]],OSROMATRIXRPAV167[OSRO NAME],OSROMATRIXRPAV167[INLAND ON-WATER RATING],"ERROR")</f>
        <v>--</v>
      </c>
      <c r="F151" s="4"/>
    </row>
    <row r="152" spans="1:6" x14ac:dyDescent="0.35">
      <c r="A152" s="4"/>
      <c r="B152" s="36" t="s">
        <v>165</v>
      </c>
      <c r="C152" s="34">
        <f>_xlfn.XLOOKUP(OSROMATRIXRPAV16720[[#This Row],[OSRO NAME]],OSROMATRIXRPAV167[OSRO NAME],OSROMATRIXRPAV167[OSRO EXPIRATION],"ERROR")</f>
        <v>46722</v>
      </c>
      <c r="D152" s="23" t="str">
        <f>_xlfn.XLOOKUP(OSROMATRIXRPAV16720[[#This Row],[OSRO NAME]],OSROMATRIXRPAV167[OSRO NAME],OSROMATRIXRPAV167[TERRSTRIAL RATING],"ERROR")</f>
        <v>--</v>
      </c>
      <c r="E152" s="48" t="str">
        <f>_xlfn.XLOOKUP(OSROMATRIXRPAV16720[[#This Row],[OSRO NAME]],OSROMATRIXRPAV167[OSRO NAME],OSROMATRIXRPAV167[INLAND ON-WATER RATING],"ERROR")</f>
        <v>FRE, KER, KIN, MER / 6, 12 &amp; 24 Hr.</v>
      </c>
      <c r="F152" s="4"/>
    </row>
    <row r="153" spans="1:6" x14ac:dyDescent="0.35">
      <c r="A153" s="4"/>
      <c r="B153" s="36" t="s">
        <v>166</v>
      </c>
      <c r="C153" s="34">
        <f>_xlfn.XLOOKUP(OSROMATRIXRPAV16720[[#This Row],[OSRO NAME]],OSROMATRIXRPAV167[OSRO NAME],OSROMATRIXRPAV167[OSRO EXPIRATION],"ERROR")</f>
        <v>46451</v>
      </c>
      <c r="D153" s="23" t="str">
        <f>_xlfn.XLOOKUP(OSROMATRIXRPAV16720[[#This Row],[OSRO NAME]],OSROMATRIXRPAV167[OSRO NAME],OSROMATRIXRPAV167[TERRSTRIAL RATING],"ERROR")</f>
        <v>FRE, KER, KIN, MAD, MPA, MER, TUL</v>
      </c>
      <c r="E153" s="48" t="str">
        <f>_xlfn.XLOOKUP(OSROMATRIXRPAV16720[[#This Row],[OSRO NAME]],OSROMATRIXRPAV167[OSRO NAME],OSROMATRIXRPAV167[INLAND ON-WATER RATING],"ERROR")</f>
        <v>--</v>
      </c>
      <c r="F153" s="4"/>
    </row>
    <row r="154" spans="1:6" x14ac:dyDescent="0.35">
      <c r="A154" s="4"/>
      <c r="B154" s="36" t="s">
        <v>167</v>
      </c>
      <c r="C154" s="34">
        <f>_xlfn.XLOOKUP(OSROMATRIXRPAV16720[[#This Row],[OSRO NAME]],OSROMATRIXRPAV167[OSRO NAME],OSROMATRIXRPAV167[OSRO EXPIRATION],"ERROR")</f>
        <v>46972</v>
      </c>
      <c r="D154" s="23" t="str">
        <f>_xlfn.XLOOKUP(OSROMATRIXRPAV16720[[#This Row],[OSRO NAME]],OSROMATRIXRPAV167[OSRO NAME],OSROMATRIXRPAV167[TERRSTRIAL RATING],"ERROR")</f>
        <v>FRE, KER, KIN, MAD, MPA, MER, TUL</v>
      </c>
      <c r="E154" s="48" t="str">
        <f>_xlfn.XLOOKUP(OSROMATRIXRPAV16720[[#This Row],[OSRO NAME]],OSROMATRIXRPAV167[OSRO NAME],OSROMATRIXRPAV167[INLAND ON-WATER RATING],"ERROR")</f>
        <v>--</v>
      </c>
      <c r="F154" s="4"/>
    </row>
    <row r="155" spans="1:6" ht="29" x14ac:dyDescent="0.35">
      <c r="A155" s="4"/>
      <c r="B155" s="36" t="s">
        <v>168</v>
      </c>
      <c r="C155" s="34">
        <f>_xlfn.XLOOKUP(OSROMATRIXRPAV16720[[#This Row],[OSRO NAME]],OSROMATRIXRPAV167[OSRO NAME],OSROMATRIXRPAV167[OSRO EXPIRATION],"ERROR")</f>
        <v>46964</v>
      </c>
      <c r="D155" s="23" t="str">
        <f>_xlfn.XLOOKUP(OSROMATRIXRPAV16720[[#This Row],[OSRO NAME]],OSROMATRIXRPAV167[OSRO NAME],OSROMATRIXRPAV167[TERRSTRIAL RATING],"ERROR")</f>
        <v>FRE, KER, KIN, MAD, MPA, MER, TUL</v>
      </c>
      <c r="E155" s="48" t="str">
        <f>_xlfn.XLOOKUP(OSROMATRIXRPAV16720[[#This Row],[OSRO NAME]],OSROMATRIXRPAV167[OSRO NAME],OSROMATRIXRPAV167[INLAND ON-WATER RATING],"ERROR")</f>
        <v>FRE, KER, KIN, MAD, MPA, MER, TUL / 6, 12 &amp; 24 Hr.</v>
      </c>
      <c r="F155" s="4"/>
    </row>
    <row r="156" spans="1:6" x14ac:dyDescent="0.35">
      <c r="A156" s="4"/>
      <c r="B156" s="36" t="s">
        <v>169</v>
      </c>
      <c r="C156" s="34">
        <f>_xlfn.XLOOKUP(OSROMATRIXRPAV16720[[#This Row],[OSRO NAME]],OSROMATRIXRPAV167[OSRO NAME],OSROMATRIXRPAV167[OSRO EXPIRATION],"ERROR")</f>
        <v>47046</v>
      </c>
      <c r="D156" s="23" t="str">
        <f>_xlfn.XLOOKUP(OSROMATRIXRPAV16720[[#This Row],[OSRO NAME]],OSROMATRIXRPAV167[OSRO NAME],OSROMATRIXRPAV167[TERRSTRIAL RATING],"ERROR")</f>
        <v>FRE, KER, KIN, TUL</v>
      </c>
      <c r="E156" s="48" t="str">
        <f>_xlfn.XLOOKUP(OSROMATRIXRPAV16720[[#This Row],[OSRO NAME]],OSROMATRIXRPAV167[OSRO NAME],OSROMATRIXRPAV167[INLAND ON-WATER RATING],"ERROR")</f>
        <v>--</v>
      </c>
      <c r="F156" s="4"/>
    </row>
    <row r="157" spans="1:6" x14ac:dyDescent="0.35">
      <c r="A157" s="4"/>
      <c r="B157" s="36" t="s">
        <v>170</v>
      </c>
      <c r="C157" s="34">
        <f>_xlfn.XLOOKUP(OSROMATRIXRPAV16720[[#This Row],[OSRO NAME]],OSROMATRIXRPAV167[OSRO NAME],OSROMATRIXRPAV167[OSRO EXPIRATION],"ERROR")</f>
        <v>46102</v>
      </c>
      <c r="D157" s="23" t="str">
        <f>_xlfn.XLOOKUP(OSROMATRIXRPAV16720[[#This Row],[OSRO NAME]],OSROMATRIXRPAV167[OSRO NAME],OSROMATRIXRPAV167[TERRSTRIAL RATING],"ERROR")</f>
        <v>FRE, KER, KIN, MAD, MPA, MER, TUL</v>
      </c>
      <c r="E157" s="48" t="str">
        <f>_xlfn.XLOOKUP(OSROMATRIXRPAV16720[[#This Row],[OSRO NAME]],OSROMATRIXRPAV167[OSRO NAME],OSROMATRIXRPAV167[INLAND ON-WATER RATING],"ERROR")</f>
        <v>--</v>
      </c>
      <c r="F157" s="4"/>
    </row>
    <row r="158" spans="1:6" hidden="1" x14ac:dyDescent="0.35">
      <c r="A158" s="4"/>
      <c r="B158" s="36" t="s">
        <v>171</v>
      </c>
      <c r="C158" s="34" t="str">
        <f>_xlfn.XLOOKUP(OSROMATRIXRPAV16720[[#This Row],[OSRO NAME]],OSROMATRIXRPAV167[OSRO NAME],OSROMATRIXRPAV167[OSRO EXPIRATION],"ERROR")</f>
        <v>Expired</v>
      </c>
      <c r="D158" s="19" t="str">
        <f>_xlfn.XLOOKUP(OSROMATRIXRPAV16720[[#This Row],[OSRO NAME]],OSROMATRIXRPAV167[OSRO NAME],OSROMATRIXRPAV167[TERRSTRIAL RATING],"ERROR")</f>
        <v>FRE, KER, KIN, MAD, MPA, MER, TUL</v>
      </c>
      <c r="E158" s="48" t="str">
        <f>_xlfn.XLOOKUP(OSROMATRIXRPAV16720[[#This Row],[OSRO NAME]],OSROMATRIXRPAV167[OSRO NAME],OSROMATRIXRPAV167[INLAND ON-WATER RATING],"ERROR")</f>
        <v>--</v>
      </c>
      <c r="F158" s="4"/>
    </row>
    <row r="159" spans="1:6" ht="29" x14ac:dyDescent="0.35">
      <c r="A159" s="4"/>
      <c r="B159" s="36" t="s">
        <v>172</v>
      </c>
      <c r="C159" s="34">
        <f>_xlfn.XLOOKUP(OSROMATRIXRPAV16720[[#This Row],[OSRO NAME]],OSROMATRIXRPAV167[OSRO NAME],OSROMATRIXRPAV167[OSRO EXPIRATION],"ERROR")</f>
        <v>46817</v>
      </c>
      <c r="D159" s="19" t="str">
        <f>_xlfn.XLOOKUP(OSROMATRIXRPAV16720[[#This Row],[OSRO NAME]],OSROMATRIXRPAV167[OSRO NAME],OSROMATRIXRPAV167[TERRSTRIAL RATING],"ERROR")</f>
        <v>FRE, KER, KIN, MAD, MPA, MER, TUL</v>
      </c>
      <c r="E159" s="48" t="str">
        <f>_xlfn.XLOOKUP(OSROMATRIXRPAV16720[[#This Row],[OSRO NAME]],OSROMATRIXRPAV167[OSRO NAME],OSROMATRIXRPAV167[INLAND ON-WATER RATING],"ERROR")</f>
        <v>FRE, KER, KIN, MAD, MPA, MER, TUL / 6, 12 &amp; 24 Hr.</v>
      </c>
      <c r="F159" s="4"/>
    </row>
    <row r="160" spans="1:6" x14ac:dyDescent="0.35">
      <c r="A160" s="4"/>
      <c r="B160" s="36" t="s">
        <v>173</v>
      </c>
      <c r="C160" s="34">
        <f>_xlfn.XLOOKUP(OSROMATRIXRPAV16720[[#This Row],[OSRO NAME]],OSROMATRIXRPAV167[OSRO NAME],OSROMATRIXRPAV167[OSRO EXPIRATION],"ERROR")</f>
        <v>46900</v>
      </c>
      <c r="D160" s="19" t="str">
        <f>_xlfn.XLOOKUP(OSROMATRIXRPAV16720[[#This Row],[OSRO NAME]],OSROMATRIXRPAV167[OSRO NAME],OSROMATRIXRPAV167[TERRSTRIAL RATING],"ERROR")</f>
        <v>FRE, KER, KIN, MAD, MPA, MER, TUL</v>
      </c>
      <c r="E160" s="48" t="str">
        <f>_xlfn.XLOOKUP(OSROMATRIXRPAV16720[[#This Row],[OSRO NAME]],OSROMATRIXRPAV167[OSRO NAME],OSROMATRIXRPAV167[INLAND ON-WATER RATING],"ERROR")</f>
        <v>FRE, KER, KIN, MAD, MPA, MER, TUL / 6 Hr.</v>
      </c>
      <c r="F160" s="4"/>
    </row>
    <row r="161" spans="1:6" x14ac:dyDescent="0.35">
      <c r="A161" s="4"/>
      <c r="B161" s="36" t="s">
        <v>174</v>
      </c>
      <c r="C161" s="34">
        <f>_xlfn.XLOOKUP(OSROMATRIXRPAV16720[[#This Row],[OSRO NAME]],OSROMATRIXRPAV167[OSRO NAME],OSROMATRIXRPAV167[OSRO EXPIRATION],"ERROR")</f>
        <v>46008</v>
      </c>
      <c r="D161" s="19" t="str">
        <f>_xlfn.XLOOKUP(OSROMATRIXRPAV16720[[#This Row],[OSRO NAME]],OSROMATRIXRPAV167[OSRO NAME],OSROMATRIXRPAV167[TERRSTRIAL RATING],"ERROR")</f>
        <v>KER</v>
      </c>
      <c r="E161" s="48" t="str">
        <f>_xlfn.XLOOKUP(OSROMATRIXRPAV16720[[#This Row],[OSRO NAME]],OSROMATRIXRPAV167[OSRO NAME],OSROMATRIXRPAV167[INLAND ON-WATER RATING],"ERROR")</f>
        <v>--</v>
      </c>
      <c r="F161" s="4"/>
    </row>
    <row r="162" spans="1:6" hidden="1" x14ac:dyDescent="0.35">
      <c r="A162" s="4"/>
      <c r="B162" s="36" t="s">
        <v>175</v>
      </c>
      <c r="C162" s="34" t="str">
        <f>_xlfn.XLOOKUP(OSROMATRIXRPAV16720[[#This Row],[OSRO NAME]],OSROMATRIXRPAV167[OSRO NAME],OSROMATRIXRPAV167[OSRO EXPIRATION],"ERROR")</f>
        <v>Expired</v>
      </c>
      <c r="D162" s="19" t="str">
        <f>_xlfn.XLOOKUP(OSROMATRIXRPAV16720[[#This Row],[OSRO NAME]],OSROMATRIXRPAV167[OSRO NAME],OSROMATRIXRPAV167[TERRSTRIAL RATING],"ERROR")</f>
        <v>--</v>
      </c>
      <c r="E162" s="19" t="str">
        <f>_xlfn.XLOOKUP(OSROMATRIXRPAV16720[[#This Row],[OSRO NAME]],OSROMATRIXRPAV167[OSRO NAME],OSROMATRIXRPAV167[INLAND ON-WATER RATING],"ERROR")</f>
        <v>--</v>
      </c>
      <c r="F162" s="4"/>
    </row>
    <row r="163" spans="1:6" x14ac:dyDescent="0.35">
      <c r="A163" s="4"/>
      <c r="B163" s="36" t="s">
        <v>176</v>
      </c>
      <c r="C163" s="34">
        <f>_xlfn.XLOOKUP(OSROMATRIXRPAV16720[[#This Row],[OSRO NAME]],OSROMATRIXRPAV167[OSRO NAME],OSROMATRIXRPAV167[OSRO EXPIRATION],"ERROR")</f>
        <v>46723</v>
      </c>
      <c r="D163" s="19" t="str">
        <f>_xlfn.XLOOKUP(OSROMATRIXRPAV16720[[#This Row],[OSRO NAME]],OSROMATRIXRPAV167[OSRO NAME],OSROMATRIXRPAV167[TERRSTRIAL RATING],"ERROR")</f>
        <v>FRE, KER, KIN, MAD, MPA, MER, TUL</v>
      </c>
      <c r="E163" s="48" t="str">
        <f>_xlfn.XLOOKUP(OSROMATRIXRPAV16720[[#This Row],[OSRO NAME]],OSROMATRIXRPAV167[OSRO NAME],OSROMATRIXRPAV167[INLAND ON-WATER RATING],"ERROR")</f>
        <v>--</v>
      </c>
      <c r="F163" s="4"/>
    </row>
    <row r="164" spans="1:6" hidden="1" x14ac:dyDescent="0.35">
      <c r="A164" s="4"/>
      <c r="B164" s="36" t="s">
        <v>177</v>
      </c>
      <c r="C164" s="34">
        <f>_xlfn.XLOOKUP(OSROMATRIXRPAV16720[[#This Row],[OSRO NAME]],OSROMATRIXRPAV167[OSRO NAME],OSROMATRIXRPAV167[OSRO EXPIRATION],"ERROR")</f>
        <v>46846</v>
      </c>
      <c r="D164" s="19" t="str">
        <f>_xlfn.XLOOKUP(OSROMATRIXRPAV16720[[#This Row],[OSRO NAME]],OSROMATRIXRPAV167[OSRO NAME],OSROMATRIXRPAV167[TERRSTRIAL RATING],"ERROR")</f>
        <v>--</v>
      </c>
      <c r="E164" s="48" t="str">
        <f>_xlfn.XLOOKUP(OSROMATRIXRPAV16720[[#This Row],[OSRO NAME]],OSROMATRIXRPAV167[OSRO NAME],OSROMATRIXRPAV167[INLAND ON-WATER RATING],"ERROR")</f>
        <v>--</v>
      </c>
      <c r="F164" s="4"/>
    </row>
    <row r="165" spans="1:6" x14ac:dyDescent="0.35">
      <c r="A165" s="4"/>
      <c r="B165" s="36" t="s">
        <v>178</v>
      </c>
      <c r="C165" s="34">
        <f>_xlfn.XLOOKUP(OSROMATRIXRPAV16720[[#This Row],[OSRO NAME]],OSROMATRIXRPAV167[OSRO NAME],OSROMATRIXRPAV167[OSRO EXPIRATION],"ERROR")</f>
        <v>46062</v>
      </c>
      <c r="D165" s="19" t="str">
        <f>_xlfn.XLOOKUP(OSROMATRIXRPAV16720[[#This Row],[OSRO NAME]],OSROMATRIXRPAV167[OSRO NAME],OSROMATRIXRPAV167[TERRSTRIAL RATING],"ERROR")</f>
        <v>FRE, KER, KIN, MAD, MPA, MER, TUL</v>
      </c>
      <c r="E165" s="48" t="str">
        <f>_xlfn.XLOOKUP(OSROMATRIXRPAV16720[[#This Row],[OSRO NAME]],OSROMATRIXRPAV167[OSRO NAME],OSROMATRIXRPAV167[INLAND ON-WATER RATING],"ERROR")</f>
        <v>--</v>
      </c>
      <c r="F165" s="4"/>
    </row>
    <row r="166" spans="1:6" x14ac:dyDescent="0.35">
      <c r="A166" s="4"/>
      <c r="B166" s="36" t="s">
        <v>179</v>
      </c>
      <c r="C166" s="34">
        <f>_xlfn.XLOOKUP(OSROMATRIXRPAV16720[[#This Row],[OSRO NAME]],OSROMATRIXRPAV167[OSRO NAME],OSROMATRIXRPAV167[OSRO EXPIRATION],"ERROR")</f>
        <v>46146</v>
      </c>
      <c r="D166" s="19" t="str">
        <f>_xlfn.XLOOKUP(OSROMATRIXRPAV16720[[#This Row],[OSRO NAME]],OSROMATRIXRPAV167[OSRO NAME],OSROMATRIXRPAV167[TERRSTRIAL RATING],"ERROR")</f>
        <v>FRE, KER, KIN, MAD, MPA, MER, TUL</v>
      </c>
      <c r="E166" s="48" t="str">
        <f>_xlfn.XLOOKUP(OSROMATRIXRPAV16720[[#This Row],[OSRO NAME]],OSROMATRIXRPAV167[OSRO NAME],OSROMATRIXRPAV167[INLAND ON-WATER RATING],"ERROR")</f>
        <v>--</v>
      </c>
      <c r="F166" s="4"/>
    </row>
    <row r="167" spans="1:6" hidden="1" x14ac:dyDescent="0.35">
      <c r="A167" s="4"/>
      <c r="B167" s="36" t="s">
        <v>180</v>
      </c>
      <c r="C167" s="34">
        <f>_xlfn.XLOOKUP(OSROMATRIXRPAV16720[[#This Row],[OSRO NAME]],OSROMATRIXRPAV167[OSRO NAME],OSROMATRIXRPAV167[OSRO EXPIRATION],"ERROR")</f>
        <v>46920</v>
      </c>
      <c r="D167" s="19" t="str">
        <f>_xlfn.XLOOKUP(OSROMATRIXRPAV16720[[#This Row],[OSRO NAME]],OSROMATRIXRPAV167[OSRO NAME],OSROMATRIXRPAV167[TERRSTRIAL RATING],"ERROR")</f>
        <v>--</v>
      </c>
      <c r="E167" s="48" t="str">
        <f>_xlfn.XLOOKUP(OSROMATRIXRPAV16720[[#This Row],[OSRO NAME]],OSROMATRIXRPAV167[OSRO NAME],OSROMATRIXRPAV167[INLAND ON-WATER RATING],"ERROR")</f>
        <v>--</v>
      </c>
      <c r="F167" s="4"/>
    </row>
    <row r="168" spans="1:6" x14ac:dyDescent="0.35">
      <c r="A168" s="4"/>
      <c r="B168" s="4"/>
      <c r="C168" s="5"/>
      <c r="D168" s="6"/>
      <c r="E168" s="6"/>
      <c r="F168" s="4"/>
    </row>
    <row r="169" spans="1:6" x14ac:dyDescent="0.35">
      <c r="A169" s="4"/>
      <c r="B169" s="4"/>
      <c r="C169" s="6"/>
      <c r="D169" s="6"/>
      <c r="E169" s="4"/>
      <c r="F169" s="4"/>
    </row>
    <row r="170" spans="1:6" ht="21" x14ac:dyDescent="0.5">
      <c r="A170" s="4"/>
      <c r="B170" s="121" t="s">
        <v>187</v>
      </c>
      <c r="C170" s="122"/>
      <c r="D170" s="122"/>
      <c r="E170" s="123"/>
      <c r="F170" s="4"/>
    </row>
    <row r="171" spans="1:6" ht="19" thickBot="1" x14ac:dyDescent="0.5">
      <c r="A171" s="4"/>
      <c r="B171" s="3" t="s">
        <v>148</v>
      </c>
      <c r="C171" s="1" t="s">
        <v>149</v>
      </c>
      <c r="D171" s="1" t="s">
        <v>186</v>
      </c>
      <c r="E171" s="2" t="s">
        <v>151</v>
      </c>
      <c r="F171" s="4"/>
    </row>
    <row r="172" spans="1:6" hidden="1" x14ac:dyDescent="0.35">
      <c r="A172" s="4"/>
      <c r="B172" s="36" t="s">
        <v>152</v>
      </c>
      <c r="C172" s="34">
        <f>_xlfn.XLOOKUP(OSROMATRIXRPAVI17821[[#This Row],[OSRO NAME]],OSROMATRIXRPAVI178[OSRO NAME],OSROMATRIXRPAVI178[OSRO EXPIRATION],"ERROR")</f>
        <v>46900</v>
      </c>
      <c r="D172" s="23" t="str">
        <f>_xlfn.XLOOKUP(OSROMATRIXRPAVI17821[[#This Row],[OSRO NAME]],OSROMATRIXRPAVI178[OSRO NAME],OSROMATRIXRPAVI178[TERRSTRIAL RATING],"ERROR")</f>
        <v>--</v>
      </c>
      <c r="E172" s="48" t="str">
        <f>_xlfn.XLOOKUP(OSROMATRIXRPAVI17821[[#This Row],[OSRO NAME]],OSROMATRIXRPAVI178[OSRO NAME],OSROMATRIXRPAVI178[INLAND ON-WATER RATING],"ERROR")</f>
        <v>--</v>
      </c>
      <c r="F172" s="4"/>
    </row>
    <row r="173" spans="1:6" x14ac:dyDescent="0.35">
      <c r="A173" s="4"/>
      <c r="B173" s="36" t="s">
        <v>153</v>
      </c>
      <c r="C173" s="34">
        <f>_xlfn.XLOOKUP(OSROMATRIXRPAVI17821[[#This Row],[OSRO NAME]],OSROMATRIXRPAVI178[OSRO NAME],OSROMATRIXRPAVI178[OSRO EXPIRATION],"ERROR")</f>
        <v>46577</v>
      </c>
      <c r="D173" s="23" t="str">
        <f>_xlfn.XLOOKUP(OSROMATRIXRPAVI17821[[#This Row],[OSRO NAME]],OSROMATRIXRPAVI178[OSRO NAME],OSROMATRIXRPAVI178[TERRSTRIAL RATING],"ERROR")</f>
        <v>IMP, INY, MNO, RIV, SBD, SD</v>
      </c>
      <c r="E173" s="48" t="str">
        <f>_xlfn.XLOOKUP(OSROMATRIXRPAVI17821[[#This Row],[OSRO NAME]],OSROMATRIXRPAVI178[OSRO NAME],OSROMATRIXRPAVI178[INLAND ON-WATER RATING],"ERROR")</f>
        <v>--</v>
      </c>
      <c r="F173" s="4"/>
    </row>
    <row r="174" spans="1:6" hidden="1" x14ac:dyDescent="0.35">
      <c r="A174" s="4"/>
      <c r="B174" s="36" t="s">
        <v>154</v>
      </c>
      <c r="C174" s="34" t="str">
        <f>_xlfn.XLOOKUP(OSROMATRIXRPAVI17821[[#This Row],[OSRO NAME]],OSROMATRIXRPAVI178[OSRO NAME],OSROMATRIXRPAVI178[OSRO EXPIRATION],"ERROR")</f>
        <v>Expired</v>
      </c>
      <c r="D174" s="23" t="str">
        <f>_xlfn.XLOOKUP(OSROMATRIXRPAVI17821[[#This Row],[OSRO NAME]],OSROMATRIXRPAVI178[OSRO NAME],OSROMATRIXRPAVI178[TERRSTRIAL RATING],"ERROR")</f>
        <v>IMP, INY, MNO, RIV, SBD, SD</v>
      </c>
      <c r="E174" s="48" t="str">
        <f>_xlfn.XLOOKUP(OSROMATRIXRPAVI17821[[#This Row],[OSRO NAME]],OSROMATRIXRPAVI178[OSRO NAME],OSROMATRIXRPAVI178[INLAND ON-WATER RATING],"ERROR")</f>
        <v>--</v>
      </c>
      <c r="F174" s="4"/>
    </row>
    <row r="175" spans="1:6" x14ac:dyDescent="0.35">
      <c r="A175" s="4"/>
      <c r="B175" s="36" t="s">
        <v>155</v>
      </c>
      <c r="C175" s="34">
        <f>_xlfn.XLOOKUP(OSROMATRIXRPAVI17821[[#This Row],[OSRO NAME]],OSROMATRIXRPAVI178[OSRO NAME],OSROMATRIXRPAVI178[OSRO EXPIRATION],"ERROR")</f>
        <v>46040</v>
      </c>
      <c r="D175" s="23" t="str">
        <f>_xlfn.XLOOKUP(OSROMATRIXRPAVI17821[[#This Row],[OSRO NAME]],OSROMATRIXRPAVI178[OSRO NAME],OSROMATRIXRPAVI178[TERRSTRIAL RATING],"ERROR")</f>
        <v>IMP, INY, MNO, RIV, SBD, SD</v>
      </c>
      <c r="E175" s="48" t="str">
        <f>_xlfn.XLOOKUP(OSROMATRIXRPAVI17821[[#This Row],[OSRO NAME]],OSROMATRIXRPAVI178[OSRO NAME],OSROMATRIXRPAVI178[INLAND ON-WATER RATING],"ERROR")</f>
        <v>--</v>
      </c>
      <c r="F175" s="4"/>
    </row>
    <row r="176" spans="1:6" x14ac:dyDescent="0.35">
      <c r="A176" s="4"/>
      <c r="B176" s="36" t="s">
        <v>156</v>
      </c>
      <c r="C176" s="34">
        <f>_xlfn.XLOOKUP(OSROMATRIXRPAVI17821[[#This Row],[OSRO NAME]],OSROMATRIXRPAVI178[OSRO NAME],OSROMATRIXRPAVI178[OSRO EXPIRATION],"ERROR")</f>
        <v>46242</v>
      </c>
      <c r="D176" s="23" t="str">
        <f>_xlfn.XLOOKUP(OSROMATRIXRPAVI17821[[#This Row],[OSRO NAME]],OSROMATRIXRPAVI178[OSRO NAME],OSROMATRIXRPAVI178[TERRSTRIAL RATING],"ERROR")</f>
        <v>IMP, INY, MNO, RIV, SBD, SD</v>
      </c>
      <c r="E176" s="48" t="str">
        <f>_xlfn.XLOOKUP(OSROMATRIXRPAVI17821[[#This Row],[OSRO NAME]],OSROMATRIXRPAVI178[OSRO NAME],OSROMATRIXRPAVI178[INLAND ON-WATER RATING],"ERROR")</f>
        <v>--</v>
      </c>
      <c r="F176" s="4"/>
    </row>
    <row r="177" spans="1:6" hidden="1" x14ac:dyDescent="0.35">
      <c r="A177" s="4"/>
      <c r="B177" s="36" t="s">
        <v>188</v>
      </c>
      <c r="C177" s="34" t="str">
        <f>_xlfn.XLOOKUP(OSROMATRIXRPAVI17821[[#This Row],[OSRO NAME]],OSROMATRIXRPAVI178[OSRO NAME],OSROMATRIXRPAVI178[OSRO EXPIRATION],"ERROR")</f>
        <v>ERROR</v>
      </c>
      <c r="D177" s="23" t="str">
        <f>_xlfn.XLOOKUP(OSROMATRIXRPAVI17821[[#This Row],[OSRO NAME]],OSROMATRIXRPAVI178[OSRO NAME],OSROMATRIXRPAVI178[TERRSTRIAL RATING],"ERROR")</f>
        <v>ERROR</v>
      </c>
      <c r="E177" s="48" t="str">
        <f>_xlfn.XLOOKUP(OSROMATRIXRPAVI17821[[#This Row],[OSRO NAME]],OSROMATRIXRPAVI178[OSRO NAME],OSROMATRIXRPAVI178[INLAND ON-WATER RATING],"ERROR")</f>
        <v>ERROR</v>
      </c>
      <c r="F177" s="4"/>
    </row>
    <row r="178" spans="1:6" x14ac:dyDescent="0.35">
      <c r="A178" s="4"/>
      <c r="B178" s="36" t="s">
        <v>158</v>
      </c>
      <c r="C178" s="34">
        <f>_xlfn.XLOOKUP(OSROMATRIXRPAVI17821[[#This Row],[OSRO NAME]],OSROMATRIXRPAVI178[OSRO NAME],OSROMATRIXRPAVI178[OSRO EXPIRATION],"ERROR")</f>
        <v>46923</v>
      </c>
      <c r="D178" s="23" t="str">
        <f>_xlfn.XLOOKUP(OSROMATRIXRPAVI17821[[#This Row],[OSRO NAME]],OSROMATRIXRPAVI178[OSRO NAME],OSROMATRIXRPAVI178[TERRSTRIAL RATING],"ERROR")</f>
        <v>--</v>
      </c>
      <c r="E178" s="48" t="str">
        <f>_xlfn.XLOOKUP(OSROMATRIXRPAVI17821[[#This Row],[OSRO NAME]],OSROMATRIXRPAVI178[OSRO NAME],OSROMATRIXRPAVI178[INLAND ON-WATER RATING],"ERROR")</f>
        <v>IMP, INY, MNO, RIV, SBD, SD / 6, 12 &amp; 24 Hr.</v>
      </c>
      <c r="F178" s="4"/>
    </row>
    <row r="179" spans="1:6" x14ac:dyDescent="0.35">
      <c r="A179" s="4"/>
      <c r="B179" s="36" t="s">
        <v>159</v>
      </c>
      <c r="C179" s="34">
        <f>_xlfn.XLOOKUP(OSROMATRIXRPAVI17821[[#This Row],[OSRO NAME]],OSROMATRIXRPAVI178[OSRO NAME],OSROMATRIXRPAVI178[OSRO EXPIRATION],"ERROR")</f>
        <v>46146</v>
      </c>
      <c r="D179" s="23" t="str">
        <f>_xlfn.XLOOKUP(OSROMATRIXRPAVI17821[[#This Row],[OSRO NAME]],OSROMATRIXRPAVI178[OSRO NAME],OSROMATRIXRPAVI178[TERRSTRIAL RATING],"ERROR")</f>
        <v>IMP, INY, MNO, RIV, SBD, SD</v>
      </c>
      <c r="E179" s="48" t="str">
        <f>_xlfn.XLOOKUP(OSROMATRIXRPAVI17821[[#This Row],[OSRO NAME]],OSROMATRIXRPAVI178[OSRO NAME],OSROMATRIXRPAVI178[INLAND ON-WATER RATING],"ERROR")</f>
        <v>--</v>
      </c>
      <c r="F179" s="4"/>
    </row>
    <row r="180" spans="1:6" hidden="1" x14ac:dyDescent="0.35">
      <c r="A180" s="4"/>
      <c r="B180" s="36" t="s">
        <v>160</v>
      </c>
      <c r="C180" s="34">
        <f>_xlfn.XLOOKUP(OSROMATRIXRPAVI17821[[#This Row],[OSRO NAME]],OSROMATRIXRPAVI178[OSRO NAME],OSROMATRIXRPAVI178[OSRO EXPIRATION],"ERROR")</f>
        <v>45997</v>
      </c>
      <c r="D180" s="23" t="str">
        <f>_xlfn.XLOOKUP(OSROMATRIXRPAVI17821[[#This Row],[OSRO NAME]],OSROMATRIXRPAVI178[OSRO NAME],OSROMATRIXRPAVI178[TERRSTRIAL RATING],"ERROR")</f>
        <v>--</v>
      </c>
      <c r="E180" s="48" t="str">
        <f>_xlfn.XLOOKUP(OSROMATRIXRPAVI17821[[#This Row],[OSRO NAME]],OSROMATRIXRPAVI178[OSRO NAME],OSROMATRIXRPAVI178[INLAND ON-WATER RATING],"ERROR")</f>
        <v>--</v>
      </c>
      <c r="F180" s="4"/>
    </row>
    <row r="181" spans="1:6" hidden="1" x14ac:dyDescent="0.35">
      <c r="A181" s="4"/>
      <c r="B181" s="36" t="s">
        <v>161</v>
      </c>
      <c r="C181" s="34">
        <f>_xlfn.XLOOKUP(OSROMATRIXRPAVI17821[[#This Row],[OSRO NAME]],OSROMATRIXRPAVI178[OSRO NAME],OSROMATRIXRPAVI178[OSRO EXPIRATION],"ERROR")</f>
        <v>46570</v>
      </c>
      <c r="D181" s="23" t="str">
        <f>_xlfn.XLOOKUP(OSROMATRIXRPAVI17821[[#This Row],[OSRO NAME]],OSROMATRIXRPAVI178[OSRO NAME],OSROMATRIXRPAVI178[TERRSTRIAL RATING],"ERROR")</f>
        <v>--</v>
      </c>
      <c r="E181" s="48" t="str">
        <f>_xlfn.XLOOKUP(OSROMATRIXRPAVI17821[[#This Row],[OSRO NAME]],OSROMATRIXRPAVI178[OSRO NAME],OSROMATRIXRPAVI178[INLAND ON-WATER RATING],"ERROR")</f>
        <v>--</v>
      </c>
      <c r="F181" s="4"/>
    </row>
    <row r="182" spans="1:6" x14ac:dyDescent="0.35">
      <c r="A182" s="4"/>
      <c r="B182" s="36" t="s">
        <v>162</v>
      </c>
      <c r="C182" s="34">
        <f>_xlfn.XLOOKUP(OSROMATRIXRPAVI17821[[#This Row],[OSRO NAME]],OSROMATRIXRPAVI178[OSRO NAME],OSROMATRIXRPAVI178[OSRO EXPIRATION],"ERROR")</f>
        <v>46480</v>
      </c>
      <c r="D182" s="23" t="str">
        <f>_xlfn.XLOOKUP(OSROMATRIXRPAVI17821[[#This Row],[OSRO NAME]],OSROMATRIXRPAVI178[OSRO NAME],OSROMATRIXRPAVI178[TERRSTRIAL RATING],"ERROR")</f>
        <v>IMP, INY, MNO, RIV, SBD, SD</v>
      </c>
      <c r="E182" s="48" t="str">
        <f>_xlfn.XLOOKUP(OSROMATRIXRPAVI17821[[#This Row],[OSRO NAME]],OSROMATRIXRPAVI178[OSRO NAME],OSROMATRIXRPAVI178[INLAND ON-WATER RATING],"ERROR")</f>
        <v>--</v>
      </c>
      <c r="F182" s="4"/>
    </row>
    <row r="183" spans="1:6" hidden="1" x14ac:dyDescent="0.35">
      <c r="A183" s="4"/>
      <c r="B183" s="36" t="s">
        <v>163</v>
      </c>
      <c r="C183" s="34" t="str">
        <f>_xlfn.XLOOKUP(OSROMATRIXRPAVI17821[[#This Row],[OSRO NAME]],OSROMATRIXRPAVI178[OSRO NAME],OSROMATRIXRPAVI178[OSRO EXPIRATION],"ERROR")</f>
        <v>Expired</v>
      </c>
      <c r="D183" s="23" t="str">
        <f>_xlfn.XLOOKUP(OSROMATRIXRPAVI17821[[#This Row],[OSRO NAME]],OSROMATRIXRPAVI178[OSRO NAME],OSROMATRIXRPAVI178[TERRSTRIAL RATING],"ERROR")</f>
        <v>--</v>
      </c>
      <c r="E183" s="48" t="str">
        <f>_xlfn.XLOOKUP(OSROMATRIXRPAVI17821[[#This Row],[OSRO NAME]],OSROMATRIXRPAVI178[OSRO NAME],OSROMATRIXRPAVI178[INLAND ON-WATER RATING],"ERROR")</f>
        <v>--</v>
      </c>
      <c r="F183" s="4"/>
    </row>
    <row r="184" spans="1:6" hidden="1" x14ac:dyDescent="0.35">
      <c r="A184" s="4"/>
      <c r="B184" s="36" t="s">
        <v>164</v>
      </c>
      <c r="C184" s="34">
        <f>_xlfn.XLOOKUP(OSROMATRIXRPAVI17821[[#This Row],[OSRO NAME]],OSROMATRIXRPAVI178[OSRO NAME],OSROMATRIXRPAVI178[OSRO EXPIRATION],"ERROR")</f>
        <v>46951</v>
      </c>
      <c r="D184" s="23" t="str">
        <f>_xlfn.XLOOKUP(OSROMATRIXRPAVI17821[[#This Row],[OSRO NAME]],OSROMATRIXRPAVI178[OSRO NAME],OSROMATRIXRPAVI178[TERRSTRIAL RATING],"ERROR")</f>
        <v>--</v>
      </c>
      <c r="E184" s="48" t="str">
        <f>_xlfn.XLOOKUP(OSROMATRIXRPAVI17821[[#This Row],[OSRO NAME]],OSROMATRIXRPAVI178[OSRO NAME],OSROMATRIXRPAVI178[INLAND ON-WATER RATING],"ERROR")</f>
        <v>--</v>
      </c>
      <c r="F184" s="4"/>
    </row>
    <row r="185" spans="1:6" x14ac:dyDescent="0.35">
      <c r="A185" s="4"/>
      <c r="B185" s="36" t="s">
        <v>165</v>
      </c>
      <c r="C185" s="34">
        <f>_xlfn.XLOOKUP(OSROMATRIXRPAVI17821[[#This Row],[OSRO NAME]],OSROMATRIXRPAVI178[OSRO NAME],OSROMATRIXRPAVI178[OSRO EXPIRATION],"ERROR")</f>
        <v>46722</v>
      </c>
      <c r="D185" s="23" t="str">
        <f>_xlfn.XLOOKUP(OSROMATRIXRPAVI17821[[#This Row],[OSRO NAME]],OSROMATRIXRPAVI178[OSRO NAME],OSROMATRIXRPAVI178[TERRSTRIAL RATING],"ERROR")</f>
        <v>--</v>
      </c>
      <c r="E185" s="48" t="str">
        <f>_xlfn.XLOOKUP(OSROMATRIXRPAVI17821[[#This Row],[OSRO NAME]],OSROMATRIXRPAVI178[OSRO NAME],OSROMATRIXRPAVI178[INLAND ON-WATER RATING],"ERROR")</f>
        <v>IMP, RIV, SBD, SD / 6, 12 &amp; 24 Hr.</v>
      </c>
      <c r="F185" s="4"/>
    </row>
    <row r="186" spans="1:6" hidden="1" x14ac:dyDescent="0.35">
      <c r="A186" s="4"/>
      <c r="B186" s="36" t="s">
        <v>166</v>
      </c>
      <c r="C186" s="34">
        <f>_xlfn.XLOOKUP(OSROMATRIXRPAVI17821[[#This Row],[OSRO NAME]],OSROMATRIXRPAVI178[OSRO NAME],OSROMATRIXRPAVI178[OSRO EXPIRATION],"ERROR")</f>
        <v>46451</v>
      </c>
      <c r="D186" s="23" t="str">
        <f>_xlfn.XLOOKUP(OSROMATRIXRPAVI17821[[#This Row],[OSRO NAME]],OSROMATRIXRPAVI178[OSRO NAME],OSROMATRIXRPAVI178[TERRSTRIAL RATING],"ERROR")</f>
        <v>--</v>
      </c>
      <c r="E186" s="48" t="str">
        <f>_xlfn.XLOOKUP(OSROMATRIXRPAVI17821[[#This Row],[OSRO NAME]],OSROMATRIXRPAVI178[OSRO NAME],OSROMATRIXRPAVI178[INLAND ON-WATER RATING],"ERROR")</f>
        <v>--</v>
      </c>
      <c r="F186" s="4"/>
    </row>
    <row r="187" spans="1:6" x14ac:dyDescent="0.35">
      <c r="A187" s="4"/>
      <c r="B187" s="36" t="s">
        <v>167</v>
      </c>
      <c r="C187" s="34">
        <f>_xlfn.XLOOKUP(OSROMATRIXRPAVI17821[[#This Row],[OSRO NAME]],OSROMATRIXRPAVI178[OSRO NAME],OSROMATRIXRPAVI178[OSRO EXPIRATION],"ERROR")</f>
        <v>46972</v>
      </c>
      <c r="D187" s="23" t="str">
        <f>_xlfn.XLOOKUP(OSROMATRIXRPAVI17821[[#This Row],[OSRO NAME]],OSROMATRIXRPAVI178[OSRO NAME],OSROMATRIXRPAVI178[TERRSTRIAL RATING],"ERROR")</f>
        <v>IMP, INY, MNO, RIV, SBD, SD</v>
      </c>
      <c r="E187" s="48" t="str">
        <f>_xlfn.XLOOKUP(OSROMATRIXRPAVI17821[[#This Row],[OSRO NAME]],OSROMATRIXRPAVI178[OSRO NAME],OSROMATRIXRPAVI178[INLAND ON-WATER RATING],"ERROR")</f>
        <v>--</v>
      </c>
      <c r="F187" s="4"/>
    </row>
    <row r="188" spans="1:6" x14ac:dyDescent="0.35">
      <c r="A188" s="4"/>
      <c r="B188" s="36" t="s">
        <v>168</v>
      </c>
      <c r="C188" s="34">
        <f>_xlfn.XLOOKUP(OSROMATRIXRPAVI17821[[#This Row],[OSRO NAME]],OSROMATRIXRPAVI178[OSRO NAME],OSROMATRIXRPAVI178[OSRO EXPIRATION],"ERROR")</f>
        <v>46964</v>
      </c>
      <c r="D188" s="23" t="str">
        <f>_xlfn.XLOOKUP(OSROMATRIXRPAVI17821[[#This Row],[OSRO NAME]],OSROMATRIXRPAVI178[OSRO NAME],OSROMATRIXRPAVI178[TERRSTRIAL RATING],"ERROR")</f>
        <v>IMP, INY, MNO, RIV, SBD, SD</v>
      </c>
      <c r="E188" s="48" t="str">
        <f>_xlfn.XLOOKUP(OSROMATRIXRPAVI17821[[#This Row],[OSRO NAME]],OSROMATRIXRPAVI178[OSRO NAME],OSROMATRIXRPAVI178[INLAND ON-WATER RATING],"ERROR")</f>
        <v>IMP, INY, MNO, RIV, SBD, SD / 6, 12 &amp; 24 Hr.</v>
      </c>
      <c r="F188" s="4"/>
    </row>
    <row r="189" spans="1:6" x14ac:dyDescent="0.35">
      <c r="A189" s="4"/>
      <c r="B189" s="36" t="s">
        <v>169</v>
      </c>
      <c r="C189" s="34">
        <f>_xlfn.XLOOKUP(OSROMATRIXRPAVI17821[[#This Row],[OSRO NAME]],OSROMATRIXRPAVI178[OSRO NAME],OSROMATRIXRPAVI178[OSRO EXPIRATION],"ERROR")</f>
        <v>47046</v>
      </c>
      <c r="D189" s="23" t="str">
        <f>_xlfn.XLOOKUP(OSROMATRIXRPAVI17821[[#This Row],[OSRO NAME]],OSROMATRIXRPAVI178[OSRO NAME],OSROMATRIXRPAVI178[TERRSTRIAL RATING],"ERROR")</f>
        <v>IMP, RIV, SBD, SD</v>
      </c>
      <c r="E189" s="48" t="str">
        <f>_xlfn.XLOOKUP(OSROMATRIXRPAVI17821[[#This Row],[OSRO NAME]],OSROMATRIXRPAVI178[OSRO NAME],OSROMATRIXRPAVI178[INLAND ON-WATER RATING],"ERROR")</f>
        <v>--</v>
      </c>
      <c r="F189" s="4"/>
    </row>
    <row r="190" spans="1:6" hidden="1" x14ac:dyDescent="0.35">
      <c r="A190" s="4"/>
      <c r="B190" s="36" t="s">
        <v>170</v>
      </c>
      <c r="C190" s="34">
        <f>_xlfn.XLOOKUP(OSROMATRIXRPAVI17821[[#This Row],[OSRO NAME]],OSROMATRIXRPAVI178[OSRO NAME],OSROMATRIXRPAVI178[OSRO EXPIRATION],"ERROR")</f>
        <v>46102</v>
      </c>
      <c r="D190" s="23" t="str">
        <f>_xlfn.XLOOKUP(OSROMATRIXRPAVI17821[[#This Row],[OSRO NAME]],OSROMATRIXRPAVI178[OSRO NAME],OSROMATRIXRPAVI178[TERRSTRIAL RATING],"ERROR")</f>
        <v>--</v>
      </c>
      <c r="E190" s="48" t="str">
        <f>_xlfn.XLOOKUP(OSROMATRIXRPAVI17821[[#This Row],[OSRO NAME]],OSROMATRIXRPAVI178[OSRO NAME],OSROMATRIXRPAVI178[INLAND ON-WATER RATING],"ERROR")</f>
        <v>--</v>
      </c>
      <c r="F190" s="4"/>
    </row>
    <row r="191" spans="1:6" hidden="1" x14ac:dyDescent="0.35">
      <c r="A191" s="4"/>
      <c r="B191" s="36" t="s">
        <v>171</v>
      </c>
      <c r="C191" s="34" t="str">
        <f>_xlfn.XLOOKUP(OSROMATRIXRPAVI17821[[#This Row],[OSRO NAME]],OSROMATRIXRPAVI178[OSRO NAME],OSROMATRIXRPAVI178[OSRO EXPIRATION],"ERROR")</f>
        <v>Expired</v>
      </c>
      <c r="D191" s="23" t="str">
        <f>_xlfn.XLOOKUP(OSROMATRIXRPAVI17821[[#This Row],[OSRO NAME]],OSROMATRIXRPAVI178[OSRO NAME],OSROMATRIXRPAVI178[TERRSTRIAL RATING],"ERROR")</f>
        <v>--</v>
      </c>
      <c r="E191" s="48" t="str">
        <f>_xlfn.XLOOKUP(OSROMATRIXRPAVI17821[[#This Row],[OSRO NAME]],OSROMATRIXRPAVI178[OSRO NAME],OSROMATRIXRPAVI178[INLAND ON-WATER RATING],"ERROR")</f>
        <v>--</v>
      </c>
      <c r="F191" s="4"/>
    </row>
    <row r="192" spans="1:6" x14ac:dyDescent="0.35">
      <c r="A192" s="4"/>
      <c r="B192" s="36" t="s">
        <v>172</v>
      </c>
      <c r="C192" s="34">
        <f>_xlfn.XLOOKUP(OSROMATRIXRPAVI17821[[#This Row],[OSRO NAME]],OSROMATRIXRPAVI178[OSRO NAME],OSROMATRIXRPAVI178[OSRO EXPIRATION],"ERROR")</f>
        <v>46817</v>
      </c>
      <c r="D192" s="23" t="str">
        <f>_xlfn.XLOOKUP(OSROMATRIXRPAVI17821[[#This Row],[OSRO NAME]],OSROMATRIXRPAVI178[OSRO NAME],OSROMATRIXRPAVI178[TERRSTRIAL RATING],"ERROR")</f>
        <v>IMP, INY, RIV, SBD, SD</v>
      </c>
      <c r="E192" s="48" t="str">
        <f>_xlfn.XLOOKUP(OSROMATRIXRPAVI17821[[#This Row],[OSRO NAME]],OSROMATRIXRPAVI178[OSRO NAME],OSROMATRIXRPAVI178[INLAND ON-WATER RATING],"ERROR")</f>
        <v>IMP, INY, RIV, SBD, SD / 6, 12 &amp; 24 Hr.</v>
      </c>
      <c r="F192" s="4"/>
    </row>
    <row r="193" spans="1:6" hidden="1" x14ac:dyDescent="0.35">
      <c r="A193" s="4"/>
      <c r="B193" s="36" t="s">
        <v>173</v>
      </c>
      <c r="C193" s="34">
        <f>_xlfn.XLOOKUP(OSROMATRIXRPAVI17821[[#This Row],[OSRO NAME]],OSROMATRIXRPAVI178[OSRO NAME],OSROMATRIXRPAVI178[OSRO EXPIRATION],"ERROR")</f>
        <v>46900</v>
      </c>
      <c r="D193" s="23" t="str">
        <f>_xlfn.XLOOKUP(OSROMATRIXRPAVI17821[[#This Row],[OSRO NAME]],OSROMATRIXRPAVI178[OSRO NAME],OSROMATRIXRPAVI178[TERRSTRIAL RATING],"ERROR")</f>
        <v>--</v>
      </c>
      <c r="E193" s="19" t="str">
        <f>_xlfn.XLOOKUP(OSROMATRIXRPAVI17821[[#This Row],[OSRO NAME]],OSROMATRIXRPAVI178[OSRO NAME],OSROMATRIXRPAVI178[INLAND ON-WATER RATING],"ERROR")</f>
        <v>--</v>
      </c>
      <c r="F193" s="4"/>
    </row>
    <row r="194" spans="1:6" hidden="1" x14ac:dyDescent="0.35">
      <c r="A194" s="4"/>
      <c r="B194" s="36" t="s">
        <v>174</v>
      </c>
      <c r="C194" s="34">
        <f>_xlfn.XLOOKUP(OSROMATRIXRPAVI17821[[#This Row],[OSRO NAME]],OSROMATRIXRPAVI178[OSRO NAME],OSROMATRIXRPAVI178[OSRO EXPIRATION],"ERROR")</f>
        <v>46008</v>
      </c>
      <c r="D194" s="23" t="str">
        <f>_xlfn.XLOOKUP(OSROMATRIXRPAVI17821[[#This Row],[OSRO NAME]],OSROMATRIXRPAVI178[OSRO NAME],OSROMATRIXRPAVI178[TERRSTRIAL RATING],"ERROR")</f>
        <v>--</v>
      </c>
      <c r="E194" s="48" t="str">
        <f>_xlfn.XLOOKUP(OSROMATRIXRPAVI17821[[#This Row],[OSRO NAME]],OSROMATRIXRPAVI178[OSRO NAME],OSROMATRIXRPAVI178[INLAND ON-WATER RATING],"ERROR")</f>
        <v>--</v>
      </c>
      <c r="F194" s="4"/>
    </row>
    <row r="195" spans="1:6" x14ac:dyDescent="0.35">
      <c r="A195" s="4"/>
      <c r="B195" s="36" t="s">
        <v>176</v>
      </c>
      <c r="C195" s="34">
        <f>_xlfn.XLOOKUP(OSROMATRIXRPAVI17821[[#This Row],[OSRO NAME]],OSROMATRIXRPAVI178[OSRO NAME],OSROMATRIXRPAVI178[OSRO EXPIRATION],"ERROR")</f>
        <v>46723</v>
      </c>
      <c r="D195" s="23" t="str">
        <f>_xlfn.XLOOKUP(OSROMATRIXRPAVI17821[[#This Row],[OSRO NAME]],OSROMATRIXRPAVI178[OSRO NAME],OSROMATRIXRPAVI178[TERRSTRIAL RATING],"ERROR")</f>
        <v>IMP, INY, MNO, RIV, SBD, SD</v>
      </c>
      <c r="E195" s="19" t="str">
        <f>_xlfn.XLOOKUP(OSROMATRIXRPAVI17821[[#This Row],[OSRO NAME]],OSROMATRIXRPAVI178[OSRO NAME],OSROMATRIXRPAVI178[INLAND ON-WATER RATING],"ERROR")</f>
        <v>--</v>
      </c>
      <c r="F195" s="4"/>
    </row>
    <row r="196" spans="1:6" hidden="1" x14ac:dyDescent="0.35">
      <c r="A196" s="4"/>
      <c r="B196" s="36" t="s">
        <v>177</v>
      </c>
      <c r="C196" s="34">
        <f>_xlfn.XLOOKUP(OSROMATRIXRPAVI17821[[#This Row],[OSRO NAME]],OSROMATRIXRPAVI178[OSRO NAME],OSROMATRIXRPAVI178[OSRO EXPIRATION],"ERROR")</f>
        <v>46846</v>
      </c>
      <c r="D196" s="23" t="str">
        <f>_xlfn.XLOOKUP(OSROMATRIXRPAVI17821[[#This Row],[OSRO NAME]],OSROMATRIXRPAVI178[OSRO NAME],OSROMATRIXRPAVI178[TERRSTRIAL RATING],"ERROR")</f>
        <v>--</v>
      </c>
      <c r="E196" s="48" t="str">
        <f>_xlfn.XLOOKUP(OSROMATRIXRPAVI17821[[#This Row],[OSRO NAME]],OSROMATRIXRPAVI178[OSRO NAME],OSROMATRIXRPAVI178[INLAND ON-WATER RATING],"ERROR")</f>
        <v>--</v>
      </c>
      <c r="F196" s="4"/>
    </row>
    <row r="197" spans="1:6" hidden="1" x14ac:dyDescent="0.35">
      <c r="A197" s="4"/>
      <c r="B197" s="36" t="s">
        <v>178</v>
      </c>
      <c r="C197" s="34">
        <f>_xlfn.XLOOKUP(OSROMATRIXRPAVI17821[[#This Row],[OSRO NAME]],OSROMATRIXRPAVI178[OSRO NAME],OSROMATRIXRPAVI178[OSRO EXPIRATION],"ERROR")</f>
        <v>46062</v>
      </c>
      <c r="D197" s="23" t="str">
        <f>_xlfn.XLOOKUP(OSROMATRIXRPAVI17821[[#This Row],[OSRO NAME]],OSROMATRIXRPAVI178[OSRO NAME],OSROMATRIXRPAVI178[TERRSTRIAL RATING],"ERROR")</f>
        <v>--</v>
      </c>
      <c r="E197" s="19" t="str">
        <f>_xlfn.XLOOKUP(OSROMATRIXRPAVI17821[[#This Row],[OSRO NAME]],OSROMATRIXRPAVI178[OSRO NAME],OSROMATRIXRPAVI178[INLAND ON-WATER RATING],"ERROR")</f>
        <v>--</v>
      </c>
      <c r="F197" s="4"/>
    </row>
    <row r="198" spans="1:6" hidden="1" x14ac:dyDescent="0.35">
      <c r="A198" s="4"/>
      <c r="B198" s="36" t="s">
        <v>179</v>
      </c>
      <c r="C198" s="34">
        <f>_xlfn.XLOOKUP(OSROMATRIXRPAVI17821[[#This Row],[OSRO NAME]],OSROMATRIXRPAVI178[OSRO NAME],OSROMATRIXRPAVI178[OSRO EXPIRATION],"ERROR")</f>
        <v>46146</v>
      </c>
      <c r="D198" s="23" t="str">
        <f>_xlfn.XLOOKUP(OSROMATRIXRPAVI17821[[#This Row],[OSRO NAME]],OSROMATRIXRPAVI178[OSRO NAME],OSROMATRIXRPAVI178[TERRSTRIAL RATING],"ERROR")</f>
        <v>--</v>
      </c>
      <c r="E198" s="48" t="str">
        <f>_xlfn.XLOOKUP(OSROMATRIXRPAVI17821[[#This Row],[OSRO NAME]],OSROMATRIXRPAVI178[OSRO NAME],OSROMATRIXRPAVI178[INLAND ON-WATER RATING],"ERROR")</f>
        <v>--</v>
      </c>
      <c r="F198" s="4"/>
    </row>
    <row r="199" spans="1:6" x14ac:dyDescent="0.35">
      <c r="A199" s="4"/>
      <c r="B199" s="36" t="s">
        <v>180</v>
      </c>
      <c r="C199" s="34">
        <f>_xlfn.XLOOKUP(OSROMATRIXRPAVI17821[[#This Row],[OSRO NAME]],OSROMATRIXRPAVI178[OSRO NAME],OSROMATRIXRPAVI178[OSRO EXPIRATION],"ERROR")</f>
        <v>46920</v>
      </c>
      <c r="D199" s="23" t="str">
        <f>_xlfn.XLOOKUP(OSROMATRIXRPAVI17821[[#This Row],[OSRO NAME]],OSROMATRIXRPAVI178[OSRO NAME],OSROMATRIXRPAVI178[TERRSTRIAL RATING],"ERROR")</f>
        <v>--</v>
      </c>
      <c r="E199" s="19" t="str">
        <f>_xlfn.XLOOKUP(OSROMATRIXRPAVI17821[[#This Row],[OSRO NAME]],OSROMATRIXRPAVI178[OSRO NAME],OSROMATRIXRPAVI178[INLAND ON-WATER RATING],"ERROR")</f>
        <v xml:space="preserve"> RIV, SBD / 6 Hr.</v>
      </c>
      <c r="F199" s="4"/>
    </row>
    <row r="200" spans="1:6" x14ac:dyDescent="0.35">
      <c r="A200" s="4"/>
      <c r="B200" s="4"/>
      <c r="C200" s="6"/>
      <c r="D200" s="6"/>
      <c r="E200" s="4"/>
      <c r="F200" s="4"/>
    </row>
    <row r="201" spans="1:6" x14ac:dyDescent="0.35">
      <c r="A201" s="4"/>
      <c r="B201" s="4"/>
      <c r="C201" s="6"/>
      <c r="D201" s="6"/>
      <c r="E201" s="4"/>
      <c r="F201" s="4"/>
    </row>
    <row r="202" spans="1:6" ht="15" thickBot="1" x14ac:dyDescent="0.4">
      <c r="A202" s="4"/>
      <c r="B202" s="4"/>
      <c r="C202" s="6"/>
      <c r="D202" s="6"/>
      <c r="E202" s="4"/>
      <c r="F202" s="4"/>
    </row>
    <row r="203" spans="1:6" ht="19" thickBot="1" x14ac:dyDescent="0.4">
      <c r="A203" s="4"/>
      <c r="B203" s="115" t="s">
        <v>189</v>
      </c>
      <c r="C203" s="116"/>
      <c r="D203" s="116"/>
      <c r="E203" s="117"/>
      <c r="F203" s="4"/>
    </row>
    <row r="204" spans="1:6" ht="19" thickBot="1" x14ac:dyDescent="0.4">
      <c r="A204" s="4"/>
      <c r="B204" s="10" t="s">
        <v>190</v>
      </c>
      <c r="C204" s="11" t="s">
        <v>191</v>
      </c>
      <c r="D204" s="11" t="s">
        <v>192</v>
      </c>
      <c r="E204" s="11" t="s">
        <v>193</v>
      </c>
      <c r="F204" s="4"/>
    </row>
    <row r="205" spans="1:6" ht="16" thickBot="1" x14ac:dyDescent="0.4">
      <c r="A205" s="4"/>
      <c r="B205" s="7">
        <v>6</v>
      </c>
      <c r="C205" s="9">
        <v>1000</v>
      </c>
      <c r="D205" s="8">
        <v>820</v>
      </c>
      <c r="E205" s="18">
        <v>820</v>
      </c>
      <c r="F205" s="4"/>
    </row>
    <row r="206" spans="1:6" ht="16" thickBot="1" x14ac:dyDescent="0.4">
      <c r="A206" s="4"/>
      <c r="B206" s="7">
        <v>12</v>
      </c>
      <c r="C206" s="9">
        <v>5000</v>
      </c>
      <c r="D206" s="9">
        <v>1500</v>
      </c>
      <c r="E206" s="37">
        <v>4100</v>
      </c>
      <c r="F206" s="4"/>
    </row>
    <row r="207" spans="1:6" ht="16" thickBot="1" x14ac:dyDescent="0.4">
      <c r="A207" s="4"/>
      <c r="B207" s="7">
        <v>24</v>
      </c>
      <c r="C207" s="9">
        <v>10000</v>
      </c>
      <c r="D207" s="9">
        <v>3000</v>
      </c>
      <c r="E207" s="37">
        <v>8200</v>
      </c>
      <c r="F207" s="4"/>
    </row>
    <row r="208" spans="1:6" ht="16" thickBot="1" x14ac:dyDescent="0.4">
      <c r="A208" s="4"/>
      <c r="B208" s="20"/>
      <c r="C208" s="21"/>
      <c r="D208" s="21"/>
      <c r="E208" s="22"/>
      <c r="F208" s="4"/>
    </row>
    <row r="209" spans="1:6" ht="19" thickBot="1" x14ac:dyDescent="0.5">
      <c r="A209" s="4"/>
      <c r="B209" s="118" t="s">
        <v>194</v>
      </c>
      <c r="C209" s="119"/>
      <c r="D209" s="119"/>
      <c r="E209" s="120"/>
      <c r="F209" s="4"/>
    </row>
    <row r="210" spans="1:6" x14ac:dyDescent="0.35">
      <c r="A210" s="4"/>
      <c r="B210" s="4"/>
      <c r="C210" s="6"/>
      <c r="D210" s="6"/>
      <c r="E210" s="4"/>
      <c r="F210" s="4"/>
    </row>
    <row r="211" spans="1:6" x14ac:dyDescent="0.35">
      <c r="A211" s="4"/>
      <c r="B211" s="4"/>
      <c r="C211" s="6"/>
      <c r="D211" s="6"/>
      <c r="E211" s="4"/>
      <c r="F211" s="4"/>
    </row>
  </sheetData>
  <sheetProtection algorithmName="SHA-512" hashValue="9PLOxYANVm0wxvzAVh60Is4dwKootZYONeW1CvapsV5Nsh0iztLZQ9BdjIwyAN4GI/dssUagPV1OEZJqWczosg==" saltValue="bJy1Aia55MJFmCOFllBARQ==" spinCount="100000" sheet="1" objects="1" scenarios="1"/>
  <mergeCells count="10">
    <mergeCell ref="B203:E203"/>
    <mergeCell ref="B209:E209"/>
    <mergeCell ref="B170:E170"/>
    <mergeCell ref="B2:E2"/>
    <mergeCell ref="B5:E5"/>
    <mergeCell ref="B38:E38"/>
    <mergeCell ref="B71:E71"/>
    <mergeCell ref="B104:E104"/>
    <mergeCell ref="B137:E137"/>
    <mergeCell ref="B3:E3"/>
  </mergeCells>
  <phoneticPr fontId="7" type="noConversion"/>
  <pageMargins left="0.25" right="0.25" top="0.75" bottom="0.75" header="0.3" footer="0.3"/>
  <pageSetup scale="75" fitToHeight="0" orientation="landscape" horizontalDpi="1200" verticalDpi="1200" r:id="rId1"/>
  <rowBreaks count="5" manualBreakCount="5">
    <brk id="36" max="16383" man="1"/>
    <brk id="69" max="16383" man="1"/>
    <brk id="102" max="16383" man="1"/>
    <brk id="135" max="16383" man="1"/>
    <brk id="168" max="16383"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D08B2-2C82-409B-891D-EB87337F2123}">
  <sheetPr>
    <pageSetUpPr fitToPage="1"/>
  </sheetPr>
  <dimension ref="A1:XFC210"/>
  <sheetViews>
    <sheetView zoomScale="90" zoomScaleNormal="90" workbookViewId="0">
      <selection activeCell="D4" sqref="D4"/>
    </sheetView>
  </sheetViews>
  <sheetFormatPr defaultColWidth="0" defaultRowHeight="14.5" zeroHeight="1" x14ac:dyDescent="0.35"/>
  <cols>
    <col min="1" max="1" width="15.1796875" customWidth="1"/>
    <col min="2" max="2" width="48.7265625" customWidth="1"/>
    <col min="3" max="3" width="32" style="68" customWidth="1"/>
    <col min="4" max="4" width="36.54296875" style="12" customWidth="1"/>
    <col min="5" max="5" width="43.54296875" customWidth="1"/>
    <col min="6" max="6" width="24.54296875" customWidth="1"/>
    <col min="16384" max="16384" width="7.1796875" hidden="1" customWidth="1"/>
  </cols>
  <sheetData>
    <row r="1" spans="1:6" x14ac:dyDescent="0.35">
      <c r="A1" s="4"/>
      <c r="B1" s="4"/>
      <c r="C1" s="64"/>
      <c r="D1" s="6"/>
      <c r="E1" s="4"/>
      <c r="F1" s="4"/>
    </row>
    <row r="2" spans="1:6" ht="23.5" x14ac:dyDescent="0.55000000000000004">
      <c r="A2" s="4"/>
      <c r="B2" s="124" t="s">
        <v>145</v>
      </c>
      <c r="C2" s="124"/>
      <c r="D2" s="124"/>
      <c r="E2" s="124"/>
      <c r="F2" s="4"/>
    </row>
    <row r="3" spans="1:6" x14ac:dyDescent="0.35">
      <c r="A3" s="4"/>
      <c r="B3" s="125" t="s">
        <v>146</v>
      </c>
      <c r="C3" s="125"/>
      <c r="D3" s="125"/>
      <c r="E3" s="125"/>
      <c r="F3" s="4"/>
    </row>
    <row r="4" spans="1:6" ht="15.5" x14ac:dyDescent="0.35">
      <c r="A4" s="4"/>
      <c r="B4" s="4"/>
      <c r="C4" s="64"/>
      <c r="D4" s="78" t="s">
        <v>275</v>
      </c>
      <c r="E4" s="74" t="s">
        <v>195</v>
      </c>
      <c r="F4" s="73"/>
    </row>
    <row r="5" spans="1:6" ht="21" x14ac:dyDescent="0.5">
      <c r="A5" s="4"/>
      <c r="B5" s="121" t="s">
        <v>147</v>
      </c>
      <c r="C5" s="122"/>
      <c r="D5" s="122"/>
      <c r="E5" s="123"/>
      <c r="F5" s="4"/>
    </row>
    <row r="6" spans="1:6" ht="19" thickBot="1" x14ac:dyDescent="0.5">
      <c r="A6" s="4"/>
      <c r="B6" s="3" t="s">
        <v>148</v>
      </c>
      <c r="C6" s="69" t="s">
        <v>149</v>
      </c>
      <c r="D6" s="1" t="s">
        <v>150</v>
      </c>
      <c r="E6" s="2" t="s">
        <v>151</v>
      </c>
      <c r="F6" s="4"/>
    </row>
    <row r="7" spans="1:6" x14ac:dyDescent="0.35">
      <c r="A7" s="4"/>
      <c r="B7" s="36" t="s">
        <v>152</v>
      </c>
      <c r="C7" s="65">
        <f>_xlfn.XLOOKUP(OSROMATRIXRPAI123[[#This Row],[OSRO NAME]],InlandExpirationDates[OSRO Name],InlandExpirationDates[ExpirationDates],"ERROR")</f>
        <v>46900</v>
      </c>
      <c r="D7" s="23" t="s">
        <v>196</v>
      </c>
      <c r="E7" s="48" t="s">
        <v>197</v>
      </c>
      <c r="F7" s="4"/>
    </row>
    <row r="8" spans="1:6" x14ac:dyDescent="0.35">
      <c r="A8" s="4"/>
      <c r="B8" s="36" t="s">
        <v>153</v>
      </c>
      <c r="C8" s="65">
        <f>_xlfn.XLOOKUP(OSROMATRIXRPAI123[[#This Row],[OSRO NAME]],InlandExpirationDates[OSRO Name],InlandExpirationDates[ExpirationDates],"ERROR")</f>
        <v>46577</v>
      </c>
      <c r="D8" s="23" t="s">
        <v>196</v>
      </c>
      <c r="E8" s="48" t="s">
        <v>197</v>
      </c>
      <c r="F8" s="4"/>
    </row>
    <row r="9" spans="1:6" x14ac:dyDescent="0.35">
      <c r="A9" s="4"/>
      <c r="B9" s="96" t="s">
        <v>154</v>
      </c>
      <c r="C9" s="97" t="str">
        <f>_xlfn.XLOOKUP(OSROMATRIXRPAI123[[#This Row],[OSRO NAME]],InlandExpirationDates[OSRO Name],InlandExpirationDates[ExpirationDates],"ERROR")</f>
        <v>Expired</v>
      </c>
      <c r="D9" s="98" t="s">
        <v>196</v>
      </c>
      <c r="E9" s="99" t="s">
        <v>197</v>
      </c>
      <c r="F9" s="4"/>
    </row>
    <row r="10" spans="1:6" x14ac:dyDescent="0.35">
      <c r="A10" s="4"/>
      <c r="B10" s="36" t="s">
        <v>155</v>
      </c>
      <c r="C10" s="65">
        <f>_xlfn.XLOOKUP(OSROMATRIXRPAI123[[#This Row],[OSRO NAME]],InlandExpirationDates[OSRO Name],InlandExpirationDates[ExpirationDates],"ERROR")</f>
        <v>46040</v>
      </c>
      <c r="D10" s="23" t="s">
        <v>196</v>
      </c>
      <c r="E10" s="48" t="s">
        <v>197</v>
      </c>
      <c r="F10" s="4"/>
    </row>
    <row r="11" spans="1:6" x14ac:dyDescent="0.35">
      <c r="A11" s="4"/>
      <c r="B11" s="36" t="s">
        <v>156</v>
      </c>
      <c r="C11" s="65">
        <f>_xlfn.XLOOKUP(OSROMATRIXRPAI123[[#This Row],[OSRO NAME]],InlandExpirationDates[OSRO Name],InlandExpirationDates[ExpirationDates],"ERROR")</f>
        <v>46242</v>
      </c>
      <c r="D11" s="23" t="s">
        <v>196</v>
      </c>
      <c r="E11" s="48" t="s">
        <v>197</v>
      </c>
      <c r="F11" s="4"/>
    </row>
    <row r="12" spans="1:6" x14ac:dyDescent="0.35">
      <c r="A12" s="4"/>
      <c r="B12" s="96" t="s">
        <v>157</v>
      </c>
      <c r="C12" s="97" t="str">
        <f>_xlfn.XLOOKUP(OSROMATRIXRPAI123[[#This Row],[OSRO NAME]],InlandExpirationDates[OSRO Name],InlandExpirationDates[ExpirationDates],"ERROR")</f>
        <v>Expired</v>
      </c>
      <c r="D12" s="98" t="s">
        <v>196</v>
      </c>
      <c r="E12" s="99" t="s">
        <v>197</v>
      </c>
      <c r="F12" s="4"/>
    </row>
    <row r="13" spans="1:6" x14ac:dyDescent="0.35">
      <c r="A13" s="4"/>
      <c r="B13" s="36" t="s">
        <v>158</v>
      </c>
      <c r="C13" s="65">
        <f>_xlfn.XLOOKUP(OSROMATRIXRPAI123[[#This Row],[OSRO NAME]],InlandExpirationDates[OSRO Name],InlandExpirationDates[ExpirationDates],"ERROR")</f>
        <v>46923</v>
      </c>
      <c r="D13" s="80" t="s">
        <v>197</v>
      </c>
      <c r="E13" s="48" t="s">
        <v>198</v>
      </c>
      <c r="F13" s="4"/>
    </row>
    <row r="14" spans="1:6" x14ac:dyDescent="0.35">
      <c r="A14" s="4"/>
      <c r="B14" s="36" t="s">
        <v>159</v>
      </c>
      <c r="C14" s="65">
        <f>_xlfn.XLOOKUP(OSROMATRIXRPAI123[[#This Row],[OSRO NAME]],InlandExpirationDates[OSRO Name],InlandExpirationDates[ExpirationDates],"ERROR")</f>
        <v>46146</v>
      </c>
      <c r="D14" s="23" t="s">
        <v>196</v>
      </c>
      <c r="E14" s="48" t="s">
        <v>197</v>
      </c>
      <c r="F14" s="4"/>
    </row>
    <row r="15" spans="1:6" x14ac:dyDescent="0.35">
      <c r="A15" s="4"/>
      <c r="B15" s="57" t="s">
        <v>160</v>
      </c>
      <c r="C15" s="65">
        <f>_xlfn.XLOOKUP(OSROMATRIXRPAI123[[#This Row],[OSRO NAME]],InlandExpirationDates[OSRO Name],InlandExpirationDates[ExpirationDates],"ERROR")</f>
        <v>45997</v>
      </c>
      <c r="D15" s="58" t="s">
        <v>197</v>
      </c>
      <c r="E15" s="58" t="s">
        <v>197</v>
      </c>
      <c r="F15" s="4"/>
    </row>
    <row r="16" spans="1:6" x14ac:dyDescent="0.35">
      <c r="A16" s="4"/>
      <c r="B16" s="57" t="s">
        <v>161</v>
      </c>
      <c r="C16" s="65">
        <f>_xlfn.XLOOKUP(OSROMATRIXRPAI123[[#This Row],[OSRO NAME]],InlandExpirationDates[OSRO Name],InlandExpirationDates[ExpirationDates],"ERROR")</f>
        <v>46570</v>
      </c>
      <c r="D16" s="58" t="s">
        <v>197</v>
      </c>
      <c r="E16" s="58" t="s">
        <v>197</v>
      </c>
      <c r="F16" s="4"/>
    </row>
    <row r="17" spans="1:6" x14ac:dyDescent="0.35">
      <c r="A17" s="4"/>
      <c r="B17" s="57" t="s">
        <v>162</v>
      </c>
      <c r="C17" s="65">
        <f>_xlfn.XLOOKUP(OSROMATRIXRPAI123[[#This Row],[OSRO NAME]],InlandExpirationDates[OSRO Name],InlandExpirationDates[ExpirationDates],"ERROR")</f>
        <v>46480</v>
      </c>
      <c r="D17" s="58" t="s">
        <v>197</v>
      </c>
      <c r="E17" s="58" t="s">
        <v>197</v>
      </c>
      <c r="F17" s="4"/>
    </row>
    <row r="18" spans="1:6" x14ac:dyDescent="0.35">
      <c r="A18" s="4"/>
      <c r="B18" s="57" t="s">
        <v>163</v>
      </c>
      <c r="C18" s="65" t="str">
        <f>_xlfn.XLOOKUP(OSROMATRIXRPAI123[[#This Row],[OSRO NAME]],InlandExpirationDates[OSRO Name],InlandExpirationDates[ExpirationDates],"ERROR")</f>
        <v>Expired</v>
      </c>
      <c r="D18" s="58" t="s">
        <v>197</v>
      </c>
      <c r="E18" s="58" t="s">
        <v>197</v>
      </c>
      <c r="F18" s="4"/>
    </row>
    <row r="19" spans="1:6" x14ac:dyDescent="0.35">
      <c r="A19" s="4"/>
      <c r="B19" s="36" t="s">
        <v>164</v>
      </c>
      <c r="C19" s="65">
        <f>_xlfn.XLOOKUP(OSROMATRIXRPAI123[[#This Row],[OSRO NAME]],InlandExpirationDates[OSRO Name],InlandExpirationDates[ExpirationDates],"ERROR")</f>
        <v>46951</v>
      </c>
      <c r="D19" s="23" t="s">
        <v>51</v>
      </c>
      <c r="E19" s="48" t="s">
        <v>197</v>
      </c>
      <c r="F19" s="4"/>
    </row>
    <row r="20" spans="1:6" x14ac:dyDescent="0.35">
      <c r="A20" s="4"/>
      <c r="B20" s="36" t="s">
        <v>165</v>
      </c>
      <c r="C20" s="65">
        <f>_xlfn.XLOOKUP(OSROMATRIXRPAI123[[#This Row],[OSRO NAME]],InlandExpirationDates[OSRO Name],InlandExpirationDates[ExpirationDates],"ERROR")</f>
        <v>46722</v>
      </c>
      <c r="D20" s="48" t="s">
        <v>197</v>
      </c>
      <c r="E20" s="48" t="s">
        <v>198</v>
      </c>
      <c r="F20" s="4"/>
    </row>
    <row r="21" spans="1:6" x14ac:dyDescent="0.35">
      <c r="A21" s="4"/>
      <c r="B21" s="36" t="s">
        <v>166</v>
      </c>
      <c r="C21" s="67">
        <f>_xlfn.XLOOKUP(OSROMATRIXRPAI123[[#This Row],[OSRO NAME]],InlandExpirationDates[OSRO Name],InlandExpirationDates[ExpirationDates],"ERROR")</f>
        <v>46451</v>
      </c>
      <c r="D21" s="23" t="s">
        <v>196</v>
      </c>
      <c r="E21" s="48" t="s">
        <v>197</v>
      </c>
      <c r="F21" s="4"/>
    </row>
    <row r="22" spans="1:6" x14ac:dyDescent="0.35">
      <c r="A22" s="4"/>
      <c r="B22" s="36" t="s">
        <v>167</v>
      </c>
      <c r="C22" s="65">
        <f>_xlfn.XLOOKUP(OSROMATRIXRPAI123[[#This Row],[OSRO NAME]],InlandExpirationDates[OSRO Name],InlandExpirationDates[ExpirationDates],"ERROR")</f>
        <v>46972</v>
      </c>
      <c r="D22" s="23" t="s">
        <v>196</v>
      </c>
      <c r="E22" s="48" t="s">
        <v>197</v>
      </c>
      <c r="F22" s="4"/>
    </row>
    <row r="23" spans="1:6" x14ac:dyDescent="0.35">
      <c r="A23" s="4"/>
      <c r="B23" s="36" t="s">
        <v>168</v>
      </c>
      <c r="C23" s="65">
        <f>_xlfn.XLOOKUP(OSROMATRIXRPAI123[[#This Row],[OSRO NAME]],InlandExpirationDates[OSRO Name],InlandExpirationDates[ExpirationDates],"ERROR")</f>
        <v>46964</v>
      </c>
      <c r="D23" s="23" t="s">
        <v>196</v>
      </c>
      <c r="E23" s="48" t="s">
        <v>198</v>
      </c>
      <c r="F23" s="4"/>
    </row>
    <row r="24" spans="1:6" x14ac:dyDescent="0.35">
      <c r="A24" s="4"/>
      <c r="B24" s="36" t="s">
        <v>169</v>
      </c>
      <c r="C24" s="65">
        <f>_xlfn.XLOOKUP(OSROMATRIXRPAI123[[#This Row],[OSRO NAME]],InlandExpirationDates[OSRO Name],InlandExpirationDates[ExpirationDates],"ERROR")</f>
        <v>47046</v>
      </c>
      <c r="D24" s="23" t="s">
        <v>196</v>
      </c>
      <c r="E24" s="48" t="s">
        <v>197</v>
      </c>
      <c r="F24" s="4"/>
    </row>
    <row r="25" spans="1:6" x14ac:dyDescent="0.35">
      <c r="A25" s="4"/>
      <c r="B25" s="36" t="s">
        <v>170</v>
      </c>
      <c r="C25" s="65">
        <f>_xlfn.XLOOKUP(OSROMATRIXRPAI123[[#This Row],[OSRO NAME]],InlandExpirationDates[OSRO Name],InlandExpirationDates[ExpirationDates],"ERROR")</f>
        <v>46102</v>
      </c>
      <c r="D25" s="23" t="s">
        <v>196</v>
      </c>
      <c r="E25" s="48" t="s">
        <v>197</v>
      </c>
      <c r="F25" s="4"/>
    </row>
    <row r="26" spans="1:6" x14ac:dyDescent="0.35">
      <c r="A26" s="4"/>
      <c r="B26" s="57" t="s">
        <v>171</v>
      </c>
      <c r="C26" s="65" t="str">
        <f>_xlfn.XLOOKUP(OSROMATRIXRPAI123[[#This Row],[OSRO NAME]],InlandExpirationDates[OSRO Name],InlandExpirationDates[ExpirationDates],"ERROR")</f>
        <v>Expired</v>
      </c>
      <c r="D26" s="58" t="s">
        <v>197</v>
      </c>
      <c r="E26" s="58" t="s">
        <v>197</v>
      </c>
      <c r="F26" s="4"/>
    </row>
    <row r="27" spans="1:6" x14ac:dyDescent="0.35">
      <c r="A27" s="4"/>
      <c r="B27" s="36" t="s">
        <v>172</v>
      </c>
      <c r="C27" s="65">
        <f>_xlfn.XLOOKUP(OSROMATRIXRPAI123[[#This Row],[OSRO NAME]],InlandExpirationDates[OSRO Name],InlandExpirationDates[ExpirationDates],"ERROR")</f>
        <v>46817</v>
      </c>
      <c r="D27" s="23" t="s">
        <v>196</v>
      </c>
      <c r="E27" s="48" t="s">
        <v>198</v>
      </c>
      <c r="F27" s="4"/>
    </row>
    <row r="28" spans="1:6" x14ac:dyDescent="0.35">
      <c r="A28" s="4"/>
      <c r="B28" s="36" t="s">
        <v>173</v>
      </c>
      <c r="C28" s="65">
        <f>_xlfn.XLOOKUP(OSROMATRIXRPAI123[[#This Row],[OSRO NAME]],InlandExpirationDates[OSRO Name],InlandExpirationDates[ExpirationDates],"ERROR")</f>
        <v>46900</v>
      </c>
      <c r="D28" s="23" t="s">
        <v>199</v>
      </c>
      <c r="E28" s="23" t="s">
        <v>200</v>
      </c>
      <c r="F28" s="4"/>
    </row>
    <row r="29" spans="1:6" x14ac:dyDescent="0.35">
      <c r="A29" s="4"/>
      <c r="B29" s="36" t="s">
        <v>174</v>
      </c>
      <c r="C29" s="65">
        <f>_xlfn.XLOOKUP(OSROMATRIXRPAI123[[#This Row],[OSRO NAME]],InlandExpirationDates[OSRO Name],InlandExpirationDates[ExpirationDates],"ERROR")</f>
        <v>46008</v>
      </c>
      <c r="D29" s="23" t="s">
        <v>201</v>
      </c>
      <c r="E29" s="48" t="s">
        <v>197</v>
      </c>
      <c r="F29" s="4"/>
    </row>
    <row r="30" spans="1:6" x14ac:dyDescent="0.35">
      <c r="A30" s="4"/>
      <c r="B30" s="57" t="s">
        <v>175</v>
      </c>
      <c r="C30" s="65" t="str">
        <f>_xlfn.XLOOKUP(OSROMATRIXRPAI123[[#This Row],[OSRO NAME]],InlandExpirationDates[OSRO Name],InlandExpirationDates[ExpirationDates],"ERROR")</f>
        <v>Expired</v>
      </c>
      <c r="D30" s="58" t="s">
        <v>197</v>
      </c>
      <c r="E30" s="58" t="s">
        <v>197</v>
      </c>
      <c r="F30" s="4"/>
    </row>
    <row r="31" spans="1:6" x14ac:dyDescent="0.35">
      <c r="A31" s="4"/>
      <c r="B31" s="36" t="s">
        <v>176</v>
      </c>
      <c r="C31" s="65">
        <f>_xlfn.XLOOKUP(OSROMATRIXRPAI123[[#This Row],[OSRO NAME]],InlandExpirationDates[OSRO Name],InlandExpirationDates[ExpirationDates],"ERROR")</f>
        <v>46723</v>
      </c>
      <c r="D31" s="23" t="s">
        <v>196</v>
      </c>
      <c r="E31" s="48" t="s">
        <v>197</v>
      </c>
      <c r="F31" s="4"/>
    </row>
    <row r="32" spans="1:6" x14ac:dyDescent="0.35">
      <c r="A32" s="4"/>
      <c r="B32" s="36" t="s">
        <v>177</v>
      </c>
      <c r="C32" s="65">
        <f>_xlfn.XLOOKUP(OSROMATRIXRPAI123[[#This Row],[OSRO NAME]],InlandExpirationDates[OSRO Name],InlandExpirationDates[ExpirationDates],"ERROR")</f>
        <v>46846</v>
      </c>
      <c r="D32" s="23" t="s">
        <v>202</v>
      </c>
      <c r="E32" s="48" t="s">
        <v>197</v>
      </c>
      <c r="F32" s="4"/>
    </row>
    <row r="33" spans="1:6" x14ac:dyDescent="0.35">
      <c r="A33" s="4"/>
      <c r="B33" s="57" t="s">
        <v>178</v>
      </c>
      <c r="C33" s="65">
        <f>_xlfn.XLOOKUP(OSROMATRIXRPAI123[[#This Row],[OSRO NAME]],InlandExpirationDates[OSRO Name],InlandExpirationDates[ExpirationDates],"ERROR")</f>
        <v>46062</v>
      </c>
      <c r="D33" s="58" t="s">
        <v>197</v>
      </c>
      <c r="E33" s="58" t="s">
        <v>197</v>
      </c>
      <c r="F33" s="4"/>
    </row>
    <row r="34" spans="1:6" x14ac:dyDescent="0.35">
      <c r="A34" s="4"/>
      <c r="B34" s="57" t="s">
        <v>179</v>
      </c>
      <c r="C34" s="65">
        <f>_xlfn.XLOOKUP(OSROMATRIXRPAI123[[#This Row],[OSRO NAME]],InlandExpirationDates[OSRO Name],InlandExpirationDates[ExpirationDates],"ERROR")</f>
        <v>46146</v>
      </c>
      <c r="D34" s="58" t="s">
        <v>197</v>
      </c>
      <c r="E34" s="58" t="s">
        <v>197</v>
      </c>
      <c r="F34" s="4"/>
    </row>
    <row r="35" spans="1:6" x14ac:dyDescent="0.35">
      <c r="A35" s="4"/>
      <c r="B35" s="36" t="s">
        <v>180</v>
      </c>
      <c r="C35" s="65">
        <f>_xlfn.XLOOKUP(OSROMATRIXRPAI123[[#This Row],[OSRO NAME]],InlandExpirationDates[OSRO Name],InlandExpirationDates[ExpirationDates],"ERROR")</f>
        <v>46920</v>
      </c>
      <c r="D35" s="80" t="s">
        <v>197</v>
      </c>
      <c r="E35" s="48" t="s">
        <v>203</v>
      </c>
      <c r="F35" s="4"/>
    </row>
    <row r="36" spans="1:6" x14ac:dyDescent="0.35">
      <c r="A36" s="4"/>
      <c r="B36" s="4"/>
      <c r="C36" s="66"/>
      <c r="D36" s="6"/>
      <c r="E36" s="6"/>
      <c r="F36" s="4"/>
    </row>
    <row r="37" spans="1:6" x14ac:dyDescent="0.35">
      <c r="A37" s="4"/>
      <c r="B37" s="4"/>
      <c r="C37" s="64"/>
      <c r="D37" s="6"/>
      <c r="E37" s="4"/>
      <c r="F37" s="4"/>
    </row>
    <row r="38" spans="1:6" ht="21" x14ac:dyDescent="0.5">
      <c r="A38" s="4"/>
      <c r="B38" s="121" t="s">
        <v>181</v>
      </c>
      <c r="C38" s="122"/>
      <c r="D38" s="122"/>
      <c r="E38" s="123"/>
      <c r="F38" s="4"/>
    </row>
    <row r="39" spans="1:6" ht="19" thickBot="1" x14ac:dyDescent="0.5">
      <c r="A39" s="4"/>
      <c r="B39" s="3" t="s">
        <v>148</v>
      </c>
      <c r="C39" s="69" t="s">
        <v>149</v>
      </c>
      <c r="D39" s="1" t="s">
        <v>150</v>
      </c>
      <c r="E39" s="2" t="s">
        <v>151</v>
      </c>
      <c r="F39" s="4"/>
    </row>
    <row r="40" spans="1:6" x14ac:dyDescent="0.35">
      <c r="A40" s="4"/>
      <c r="B40" s="59" t="s">
        <v>152</v>
      </c>
      <c r="C40" s="67">
        <f>_xlfn.XLOOKUP(OSROMATRIXRPAII134[[#This Row],[OSRO NAME]],InlandExpirationDates[OSRO Name],InlandExpirationDates[ExpirationDates],"ERROR")</f>
        <v>46900</v>
      </c>
      <c r="D40" s="58" t="s">
        <v>197</v>
      </c>
      <c r="E40" s="58" t="s">
        <v>197</v>
      </c>
      <c r="F40" s="4"/>
    </row>
    <row r="41" spans="1:6" x14ac:dyDescent="0.35">
      <c r="A41" s="4"/>
      <c r="B41" s="59" t="s">
        <v>153</v>
      </c>
      <c r="C41" s="67">
        <f>_xlfn.XLOOKUP(OSROMATRIXRPAII134[[#This Row],[OSRO NAME]],InlandExpirationDates[OSRO Name],InlandExpirationDates[ExpirationDates],"ERROR")</f>
        <v>46577</v>
      </c>
      <c r="D41" s="58" t="s">
        <v>197</v>
      </c>
      <c r="E41" s="58" t="s">
        <v>197</v>
      </c>
      <c r="F41" s="4"/>
    </row>
    <row r="42" spans="1:6" x14ac:dyDescent="0.35">
      <c r="A42" s="4"/>
      <c r="B42" s="36" t="s">
        <v>154</v>
      </c>
      <c r="C42" s="67" t="str">
        <f>_xlfn.XLOOKUP(OSROMATRIXRPAII134[[#This Row],[OSRO NAME]],InlandExpirationDates[OSRO Name],InlandExpirationDates[ExpirationDates],"ERROR")</f>
        <v>Expired</v>
      </c>
      <c r="D42" s="19" t="s">
        <v>204</v>
      </c>
      <c r="E42" s="48" t="s">
        <v>197</v>
      </c>
      <c r="F42" s="4"/>
    </row>
    <row r="43" spans="1:6" x14ac:dyDescent="0.35">
      <c r="A43" s="4"/>
      <c r="B43" s="59" t="s">
        <v>155</v>
      </c>
      <c r="C43" s="67">
        <f>_xlfn.XLOOKUP(OSROMATRIXRPAII134[[#This Row],[OSRO NAME]],InlandExpirationDates[OSRO Name],InlandExpirationDates[ExpirationDates],"ERROR")</f>
        <v>46040</v>
      </c>
      <c r="D43" s="60" t="s">
        <v>197</v>
      </c>
      <c r="E43" s="58" t="s">
        <v>197</v>
      </c>
      <c r="F43" s="4"/>
    </row>
    <row r="44" spans="1:6" x14ac:dyDescent="0.35">
      <c r="A44" s="4"/>
      <c r="B44" s="59" t="s">
        <v>156</v>
      </c>
      <c r="C44" s="67">
        <f>_xlfn.XLOOKUP(OSROMATRIXRPAII134[[#This Row],[OSRO NAME]],InlandExpirationDates[OSRO Name],InlandExpirationDates[ExpirationDates],"ERROR")</f>
        <v>46242</v>
      </c>
      <c r="D44" s="60" t="s">
        <v>197</v>
      </c>
      <c r="E44" s="58" t="s">
        <v>197</v>
      </c>
      <c r="F44" s="4"/>
    </row>
    <row r="45" spans="1:6" ht="29" x14ac:dyDescent="0.35">
      <c r="A45" s="4"/>
      <c r="B45" s="36" t="s">
        <v>157</v>
      </c>
      <c r="C45" s="67" t="str">
        <f>_xlfn.XLOOKUP(OSROMATRIXRPAII134[[#This Row],[OSRO NAME]],InlandExpirationDates[OSRO Name],InlandExpirationDates[ExpirationDates],"ERROR")</f>
        <v>Expired</v>
      </c>
      <c r="D45" s="19" t="s">
        <v>205</v>
      </c>
      <c r="E45" s="48" t="s">
        <v>197</v>
      </c>
      <c r="F45" s="4"/>
    </row>
    <row r="46" spans="1:6" ht="29" x14ac:dyDescent="0.35">
      <c r="A46" s="4"/>
      <c r="B46" s="36" t="s">
        <v>158</v>
      </c>
      <c r="C46" s="67">
        <f>_xlfn.XLOOKUP(OSROMATRIXRPAII134[[#This Row],[OSRO NAME]],InlandExpirationDates[OSRO Name],InlandExpirationDates[ExpirationDates],"ERROR")</f>
        <v>46923</v>
      </c>
      <c r="D46" s="80" t="s">
        <v>197</v>
      </c>
      <c r="E46" s="48" t="s">
        <v>206</v>
      </c>
      <c r="F46" s="4"/>
    </row>
    <row r="47" spans="1:6" x14ac:dyDescent="0.35">
      <c r="A47" s="4"/>
      <c r="B47" s="59" t="s">
        <v>159</v>
      </c>
      <c r="C47" s="67">
        <f>_xlfn.XLOOKUP(OSROMATRIXRPAII134[[#This Row],[OSRO NAME]],InlandExpirationDates[OSRO Name],InlandExpirationDates[ExpirationDates],"ERROR")</f>
        <v>46146</v>
      </c>
      <c r="D47" s="60" t="s">
        <v>197</v>
      </c>
      <c r="E47" s="58" t="s">
        <v>197</v>
      </c>
      <c r="F47" s="4"/>
    </row>
    <row r="48" spans="1:6" ht="29" x14ac:dyDescent="0.35">
      <c r="A48" s="4"/>
      <c r="B48" s="36" t="s">
        <v>160</v>
      </c>
      <c r="C48" s="67">
        <f>_xlfn.XLOOKUP(OSROMATRIXRPAII134[[#This Row],[OSRO NAME]],InlandExpirationDates[OSRO Name],InlandExpirationDates[ExpirationDates],"ERROR")</f>
        <v>45997</v>
      </c>
      <c r="D48" s="19" t="s">
        <v>207</v>
      </c>
      <c r="E48" s="48" t="s">
        <v>197</v>
      </c>
      <c r="F48" s="4"/>
    </row>
    <row r="49" spans="1:6" x14ac:dyDescent="0.35">
      <c r="A49" s="4"/>
      <c r="B49" s="59" t="s">
        <v>161</v>
      </c>
      <c r="C49" s="67">
        <f>_xlfn.XLOOKUP(OSROMATRIXRPAII134[[#This Row],[OSRO NAME]],InlandExpirationDates[OSRO Name],InlandExpirationDates[ExpirationDates],"ERROR")</f>
        <v>46570</v>
      </c>
      <c r="D49" s="60" t="s">
        <v>197</v>
      </c>
      <c r="E49" s="58" t="s">
        <v>197</v>
      </c>
      <c r="F49" s="4"/>
    </row>
    <row r="50" spans="1:6" x14ac:dyDescent="0.35">
      <c r="A50" s="4"/>
      <c r="B50" s="57" t="s">
        <v>162</v>
      </c>
      <c r="C50" s="67">
        <f>_xlfn.XLOOKUP(OSROMATRIXRPAII134[[#This Row],[OSRO NAME]],InlandExpirationDates[OSRO Name],InlandExpirationDates[ExpirationDates],"ERROR")</f>
        <v>46480</v>
      </c>
      <c r="D50" s="60" t="s">
        <v>197</v>
      </c>
      <c r="E50" s="58" t="s">
        <v>197</v>
      </c>
      <c r="F50" s="4"/>
    </row>
    <row r="51" spans="1:6" x14ac:dyDescent="0.35">
      <c r="A51" s="4"/>
      <c r="B51" s="57" t="s">
        <v>163</v>
      </c>
      <c r="C51" s="67" t="str">
        <f>_xlfn.XLOOKUP(OSROMATRIXRPAII134[[#This Row],[OSRO NAME]],InlandExpirationDates[OSRO Name],InlandExpirationDates[ExpirationDates],"ERROR")</f>
        <v>Expired</v>
      </c>
      <c r="D51" s="60" t="s">
        <v>197</v>
      </c>
      <c r="E51" s="60" t="s">
        <v>197</v>
      </c>
      <c r="F51" s="4"/>
    </row>
    <row r="52" spans="1:6" x14ac:dyDescent="0.35">
      <c r="A52" s="4"/>
      <c r="B52" s="56" t="s">
        <v>164</v>
      </c>
      <c r="C52" s="67">
        <f>_xlfn.XLOOKUP(OSROMATRIXRPAII134[[#This Row],[OSRO NAME]],InlandExpirationDates[OSRO Name],InlandExpirationDates[ExpirationDates],"ERROR")</f>
        <v>46951</v>
      </c>
      <c r="D52" s="48" t="s">
        <v>104</v>
      </c>
      <c r="E52" s="48" t="s">
        <v>197</v>
      </c>
      <c r="F52" s="4"/>
    </row>
    <row r="53" spans="1:6" x14ac:dyDescent="0.35">
      <c r="A53" s="4"/>
      <c r="B53" s="56" t="s">
        <v>165</v>
      </c>
      <c r="C53" s="67">
        <f>_xlfn.XLOOKUP(OSROMATRIXRPAII134[[#This Row],[OSRO NAME]],InlandExpirationDates[OSRO Name],InlandExpirationDates[ExpirationDates],"ERROR")</f>
        <v>46722</v>
      </c>
      <c r="D53" s="48" t="s">
        <v>197</v>
      </c>
      <c r="E53" s="48" t="s">
        <v>208</v>
      </c>
      <c r="F53" s="4"/>
    </row>
    <row r="54" spans="1:6" x14ac:dyDescent="0.35">
      <c r="A54" s="4"/>
      <c r="B54" s="56" t="s">
        <v>166</v>
      </c>
      <c r="C54" s="67">
        <f>_xlfn.XLOOKUP(OSROMATRIXRPAII134[[#This Row],[OSRO NAME]],InlandExpirationDates[OSRO Name],InlandExpirationDates[ExpirationDates],"ERROR")</f>
        <v>46451</v>
      </c>
      <c r="D54" s="61" t="s">
        <v>104</v>
      </c>
      <c r="E54" s="48" t="s">
        <v>197</v>
      </c>
      <c r="F54" s="4"/>
    </row>
    <row r="55" spans="1:6" x14ac:dyDescent="0.35">
      <c r="A55" s="4"/>
      <c r="B55" s="57" t="s">
        <v>167</v>
      </c>
      <c r="C55" s="67">
        <f>_xlfn.XLOOKUP(OSROMATRIXRPAII134[[#This Row],[OSRO NAME]],InlandExpirationDates[OSRO Name],InlandExpirationDates[ExpirationDates],"ERROR")</f>
        <v>46972</v>
      </c>
      <c r="D55" s="58" t="s">
        <v>197</v>
      </c>
      <c r="E55" s="58" t="s">
        <v>197</v>
      </c>
      <c r="F55" s="4"/>
    </row>
    <row r="56" spans="1:6" ht="29" x14ac:dyDescent="0.35">
      <c r="A56" s="4"/>
      <c r="B56" s="56" t="s">
        <v>168</v>
      </c>
      <c r="C56" s="67">
        <f>_xlfn.XLOOKUP(OSROMATRIXRPAII134[[#This Row],[OSRO NAME]],InlandExpirationDates[OSRO Name],InlandExpirationDates[ExpirationDates],"ERROR")</f>
        <v>46964</v>
      </c>
      <c r="D56" s="48" t="s">
        <v>207</v>
      </c>
      <c r="E56" s="48" t="s">
        <v>209</v>
      </c>
      <c r="F56" s="4"/>
    </row>
    <row r="57" spans="1:6" x14ac:dyDescent="0.35">
      <c r="A57" s="4"/>
      <c r="B57" s="57" t="s">
        <v>169</v>
      </c>
      <c r="C57" s="67">
        <f>_xlfn.XLOOKUP(OSROMATRIXRPAII134[[#This Row],[OSRO NAME]],InlandExpirationDates[OSRO Name],InlandExpirationDates[ExpirationDates],"ERROR")</f>
        <v>47046</v>
      </c>
      <c r="D57" s="58" t="s">
        <v>197</v>
      </c>
      <c r="E57" s="58" t="s">
        <v>197</v>
      </c>
      <c r="F57" s="4"/>
    </row>
    <row r="58" spans="1:6" x14ac:dyDescent="0.35">
      <c r="A58" s="4"/>
      <c r="B58" s="57" t="s">
        <v>170</v>
      </c>
      <c r="C58" s="67">
        <f>_xlfn.XLOOKUP(OSROMATRIXRPAII134[[#This Row],[OSRO NAME]],InlandExpirationDates[OSRO Name],InlandExpirationDates[ExpirationDates],"ERROR")</f>
        <v>46102</v>
      </c>
      <c r="D58" s="58" t="s">
        <v>197</v>
      </c>
      <c r="E58" s="58" t="s">
        <v>197</v>
      </c>
      <c r="F58" s="4"/>
    </row>
    <row r="59" spans="1:6" x14ac:dyDescent="0.35">
      <c r="A59" s="4"/>
      <c r="B59" s="57" t="s">
        <v>171</v>
      </c>
      <c r="C59" s="67" t="str">
        <f>_xlfn.XLOOKUP(OSROMATRIXRPAII134[[#This Row],[OSRO NAME]],InlandExpirationDates[OSRO Name],InlandExpirationDates[ExpirationDates],"ERROR")</f>
        <v>Expired</v>
      </c>
      <c r="D59" s="58" t="s">
        <v>197</v>
      </c>
      <c r="E59" s="58" t="s">
        <v>197</v>
      </c>
      <c r="F59" s="4"/>
    </row>
    <row r="60" spans="1:6" ht="29" x14ac:dyDescent="0.35">
      <c r="A60" s="4"/>
      <c r="B60" s="56" t="s">
        <v>172</v>
      </c>
      <c r="C60" s="67">
        <f>_xlfn.XLOOKUP(OSROMATRIXRPAII134[[#This Row],[OSRO NAME]],InlandExpirationDates[OSRO Name],InlandExpirationDates[ExpirationDates],"ERROR")</f>
        <v>46817</v>
      </c>
      <c r="D60" s="48" t="s">
        <v>205</v>
      </c>
      <c r="E60" s="48" t="s">
        <v>210</v>
      </c>
      <c r="F60" s="4"/>
    </row>
    <row r="61" spans="1:6" ht="29" x14ac:dyDescent="0.35">
      <c r="A61" s="4"/>
      <c r="B61" s="56" t="s">
        <v>173</v>
      </c>
      <c r="C61" s="67">
        <f>_xlfn.XLOOKUP(OSROMATRIXRPAII134[[#This Row],[OSRO NAME]],InlandExpirationDates[OSRO Name],InlandExpirationDates[ExpirationDates],"ERROR")</f>
        <v>46900</v>
      </c>
      <c r="D61" s="48" t="s">
        <v>205</v>
      </c>
      <c r="E61" s="48" t="s">
        <v>211</v>
      </c>
      <c r="F61" s="4"/>
    </row>
    <row r="62" spans="1:6" x14ac:dyDescent="0.35">
      <c r="A62" s="4"/>
      <c r="B62" s="57" t="s">
        <v>174</v>
      </c>
      <c r="C62" s="67">
        <f>_xlfn.XLOOKUP(OSROMATRIXRPAII134[[#This Row],[OSRO NAME]],InlandExpirationDates[OSRO Name],InlandExpirationDates[ExpirationDates],"ERROR")</f>
        <v>46008</v>
      </c>
      <c r="D62" s="58" t="s">
        <v>197</v>
      </c>
      <c r="E62" s="58" t="s">
        <v>197</v>
      </c>
      <c r="F62" s="4"/>
    </row>
    <row r="63" spans="1:6" x14ac:dyDescent="0.35">
      <c r="A63" s="4"/>
      <c r="B63" s="57" t="s">
        <v>175</v>
      </c>
      <c r="C63" s="67" t="str">
        <f>_xlfn.XLOOKUP(OSROMATRIXRPAII134[[#This Row],[OSRO NAME]],InlandExpirationDates[OSRO Name],InlandExpirationDates[ExpirationDates],"ERROR")</f>
        <v>Expired</v>
      </c>
      <c r="D63" s="58" t="s">
        <v>197</v>
      </c>
      <c r="E63" s="58" t="s">
        <v>197</v>
      </c>
      <c r="F63" s="4"/>
    </row>
    <row r="64" spans="1:6" ht="29" x14ac:dyDescent="0.35">
      <c r="A64" s="4"/>
      <c r="B64" s="62" t="s">
        <v>176</v>
      </c>
      <c r="C64" s="63">
        <f>_xlfn.XLOOKUP(OSROMATRIXRPAII134[[#This Row],[OSRO NAME]],InlandExpirationDates[OSRO Name],InlandExpirationDates[ExpirationDates],"ERROR")</f>
        <v>46723</v>
      </c>
      <c r="D64" s="79" t="s">
        <v>207</v>
      </c>
      <c r="E64" s="79" t="s">
        <v>197</v>
      </c>
      <c r="F64" s="4"/>
    </row>
    <row r="65" spans="1:6" x14ac:dyDescent="0.35">
      <c r="A65" s="4"/>
      <c r="B65" s="57" t="s">
        <v>177</v>
      </c>
      <c r="C65" s="67">
        <f>_xlfn.XLOOKUP(OSROMATRIXRPAII134[[#This Row],[OSRO NAME]],InlandExpirationDates[OSRO Name],InlandExpirationDates[ExpirationDates],"ERROR")</f>
        <v>46846</v>
      </c>
      <c r="D65" s="58" t="s">
        <v>197</v>
      </c>
      <c r="E65" s="58" t="s">
        <v>197</v>
      </c>
      <c r="F65" s="4"/>
    </row>
    <row r="66" spans="1:6" x14ac:dyDescent="0.35">
      <c r="A66" s="4"/>
      <c r="B66" s="57" t="s">
        <v>178</v>
      </c>
      <c r="C66" s="67">
        <f>_xlfn.XLOOKUP(OSROMATRIXRPAII134[[#This Row],[OSRO NAME]],InlandExpirationDates[OSRO Name],InlandExpirationDates[ExpirationDates],"ERROR")</f>
        <v>46062</v>
      </c>
      <c r="D66" s="58" t="s">
        <v>197</v>
      </c>
      <c r="E66" s="58" t="s">
        <v>197</v>
      </c>
      <c r="F66" s="4"/>
    </row>
    <row r="67" spans="1:6" x14ac:dyDescent="0.35">
      <c r="A67" s="4"/>
      <c r="B67" s="57" t="s">
        <v>179</v>
      </c>
      <c r="C67" s="67">
        <f>_xlfn.XLOOKUP(OSROMATRIXRPAII134[[#This Row],[OSRO NAME]],InlandExpirationDates[OSRO Name],InlandExpirationDates[ExpirationDates],"ERROR")</f>
        <v>46146</v>
      </c>
      <c r="D67" s="58" t="s">
        <v>197</v>
      </c>
      <c r="E67" s="58" t="s">
        <v>197</v>
      </c>
      <c r="F67" s="4"/>
    </row>
    <row r="68" spans="1:6" x14ac:dyDescent="0.35">
      <c r="A68" s="4"/>
      <c r="B68" s="57" t="s">
        <v>180</v>
      </c>
      <c r="C68" s="67">
        <f>_xlfn.XLOOKUP(OSROMATRIXRPAII134[[#This Row],[OSRO NAME]],InlandExpirationDates[OSRO Name],InlandExpirationDates[ExpirationDates],"ERROR")</f>
        <v>46920</v>
      </c>
      <c r="D68" s="58" t="s">
        <v>197</v>
      </c>
      <c r="E68" s="58" t="s">
        <v>197</v>
      </c>
      <c r="F68" s="4"/>
    </row>
    <row r="69" spans="1:6" x14ac:dyDescent="0.35">
      <c r="A69" s="4"/>
      <c r="B69" s="4"/>
      <c r="C69" s="66"/>
      <c r="D69" s="6"/>
      <c r="E69" s="6"/>
      <c r="F69" s="4"/>
    </row>
    <row r="70" spans="1:6" x14ac:dyDescent="0.35">
      <c r="A70" s="4"/>
      <c r="B70" s="4"/>
      <c r="C70" s="64"/>
      <c r="D70" s="6"/>
      <c r="E70" s="4"/>
      <c r="F70" s="4"/>
    </row>
    <row r="71" spans="1:6" ht="21" x14ac:dyDescent="0.5">
      <c r="A71" s="4"/>
      <c r="B71" s="121" t="s">
        <v>182</v>
      </c>
      <c r="C71" s="122"/>
      <c r="D71" s="122"/>
      <c r="E71" s="123"/>
      <c r="F71" s="4"/>
    </row>
    <row r="72" spans="1:6" ht="19" thickBot="1" x14ac:dyDescent="0.5">
      <c r="A72" s="4"/>
      <c r="B72" s="3" t="s">
        <v>148</v>
      </c>
      <c r="C72" s="69" t="s">
        <v>149</v>
      </c>
      <c r="D72" s="1" t="s">
        <v>150</v>
      </c>
      <c r="E72" s="2" t="s">
        <v>151</v>
      </c>
      <c r="F72" s="4"/>
    </row>
    <row r="73" spans="1:6" x14ac:dyDescent="0.35">
      <c r="A73" s="4"/>
      <c r="B73" s="59" t="s">
        <v>152</v>
      </c>
      <c r="C73" s="67">
        <f>_xlfn.XLOOKUP(OSROMATRIXRPAIII145[[#This Row],[OSRO NAME]],InlandExpirationDates[OSRO Name],InlandExpirationDates[ExpirationDates],"ERROR")</f>
        <v>46900</v>
      </c>
      <c r="D73" s="60" t="s">
        <v>197</v>
      </c>
      <c r="E73" s="58" t="s">
        <v>197</v>
      </c>
      <c r="F73" s="4"/>
    </row>
    <row r="74" spans="1:6" x14ac:dyDescent="0.35">
      <c r="A74" s="4"/>
      <c r="B74" s="59" t="s">
        <v>153</v>
      </c>
      <c r="C74" s="67">
        <f>_xlfn.XLOOKUP(OSROMATRIXRPAIII145[[#This Row],[OSRO NAME]],InlandExpirationDates[OSRO Name],InlandExpirationDates[ExpirationDates],"ERROR")</f>
        <v>46577</v>
      </c>
      <c r="D74" s="60" t="s">
        <v>197</v>
      </c>
      <c r="E74" s="58" t="s">
        <v>197</v>
      </c>
      <c r="F74" s="4"/>
    </row>
    <row r="75" spans="1:6" x14ac:dyDescent="0.35">
      <c r="A75" s="4"/>
      <c r="B75" s="59" t="s">
        <v>154</v>
      </c>
      <c r="C75" s="67" t="str">
        <f>_xlfn.XLOOKUP(OSROMATRIXRPAIII145[[#This Row],[OSRO NAME]],InlandExpirationDates[OSRO Name],InlandExpirationDates[ExpirationDates],"ERROR")</f>
        <v>Expired</v>
      </c>
      <c r="D75" s="60" t="s">
        <v>197</v>
      </c>
      <c r="E75" s="58" t="s">
        <v>197</v>
      </c>
      <c r="F75" s="4"/>
    </row>
    <row r="76" spans="1:6" x14ac:dyDescent="0.35">
      <c r="A76" s="4"/>
      <c r="B76" s="59" t="s">
        <v>155</v>
      </c>
      <c r="C76" s="67">
        <f>_xlfn.XLOOKUP(OSROMATRIXRPAIII145[[#This Row],[OSRO NAME]],InlandExpirationDates[OSRO Name],InlandExpirationDates[ExpirationDates],"ERROR")</f>
        <v>46040</v>
      </c>
      <c r="D76" s="60" t="s">
        <v>197</v>
      </c>
      <c r="E76" s="58" t="s">
        <v>197</v>
      </c>
      <c r="F76" s="4"/>
    </row>
    <row r="77" spans="1:6" x14ac:dyDescent="0.35">
      <c r="A77" s="4"/>
      <c r="B77" s="59" t="s">
        <v>156</v>
      </c>
      <c r="C77" s="67">
        <f>_xlfn.XLOOKUP(OSROMATRIXRPAIII145[[#This Row],[OSRO NAME]],InlandExpirationDates[OSRO Name],InlandExpirationDates[ExpirationDates],"ERROR")</f>
        <v>46242</v>
      </c>
      <c r="D77" s="60" t="s">
        <v>197</v>
      </c>
      <c r="E77" s="58" t="s">
        <v>197</v>
      </c>
      <c r="F77" s="4"/>
    </row>
    <row r="78" spans="1:6" ht="29" x14ac:dyDescent="0.35">
      <c r="A78" s="4"/>
      <c r="B78" s="36" t="s">
        <v>157</v>
      </c>
      <c r="C78" s="67" t="str">
        <f>_xlfn.XLOOKUP(OSROMATRIXRPAIII145[[#This Row],[OSRO NAME]],InlandExpirationDates[OSRO Name],InlandExpirationDates[ExpirationDates],"ERROR")</f>
        <v>Expired</v>
      </c>
      <c r="D78" s="19" t="s">
        <v>212</v>
      </c>
      <c r="E78" s="48" t="s">
        <v>197</v>
      </c>
      <c r="F78" s="4"/>
    </row>
    <row r="79" spans="1:6" x14ac:dyDescent="0.35">
      <c r="A79" s="4"/>
      <c r="B79" s="57" t="s">
        <v>158</v>
      </c>
      <c r="C79" s="67">
        <f>_xlfn.XLOOKUP(OSROMATRIXRPAIII145[[#This Row],[OSRO NAME]],InlandExpirationDates[OSRO Name],InlandExpirationDates[ExpirationDates],"ERROR")</f>
        <v>46923</v>
      </c>
      <c r="D79" s="58" t="s">
        <v>197</v>
      </c>
      <c r="E79" s="58" t="s">
        <v>197</v>
      </c>
      <c r="F79" s="4"/>
    </row>
    <row r="80" spans="1:6" x14ac:dyDescent="0.35">
      <c r="A80" s="4"/>
      <c r="B80" s="57" t="s">
        <v>159</v>
      </c>
      <c r="C80" s="67">
        <f>_xlfn.XLOOKUP(OSROMATRIXRPAIII145[[#This Row],[OSRO NAME]],InlandExpirationDates[OSRO Name],InlandExpirationDates[ExpirationDates],"ERROR")</f>
        <v>46146</v>
      </c>
      <c r="D80" s="58" t="s">
        <v>197</v>
      </c>
      <c r="E80" s="58" t="s">
        <v>197</v>
      </c>
      <c r="F80" s="4"/>
    </row>
    <row r="81" spans="1:6" ht="29" x14ac:dyDescent="0.35">
      <c r="A81" s="4"/>
      <c r="B81" s="56" t="s">
        <v>160</v>
      </c>
      <c r="C81" s="67">
        <f>_xlfn.XLOOKUP(OSROMATRIXRPAIII145[[#This Row],[OSRO NAME]],InlandExpirationDates[OSRO Name],InlandExpirationDates[ExpirationDates],"ERROR")</f>
        <v>45997</v>
      </c>
      <c r="D81" s="48" t="s">
        <v>213</v>
      </c>
      <c r="E81" s="48" t="s">
        <v>197</v>
      </c>
      <c r="F81" s="4"/>
    </row>
    <row r="82" spans="1:6" x14ac:dyDescent="0.35">
      <c r="A82" s="4"/>
      <c r="B82" s="56" t="s">
        <v>161</v>
      </c>
      <c r="C82" s="67">
        <f>_xlfn.XLOOKUP(OSROMATRIXRPAIII145[[#This Row],[OSRO NAME]],InlandExpirationDates[OSRO Name],InlandExpirationDates[ExpirationDates],"ERROR")</f>
        <v>46570</v>
      </c>
      <c r="D82" s="61" t="s">
        <v>197</v>
      </c>
      <c r="E82" s="48" t="s">
        <v>197</v>
      </c>
      <c r="F82" s="4"/>
    </row>
    <row r="83" spans="1:6" x14ac:dyDescent="0.35">
      <c r="A83" s="4"/>
      <c r="B83" s="56" t="s">
        <v>162</v>
      </c>
      <c r="C83" s="67">
        <f>_xlfn.XLOOKUP(OSROMATRIXRPAIII145[[#This Row],[OSRO NAME]],InlandExpirationDates[OSRO Name],InlandExpirationDates[ExpirationDates],"ERROR")</f>
        <v>46480</v>
      </c>
      <c r="D83" s="61" t="s">
        <v>214</v>
      </c>
      <c r="E83" s="48" t="s">
        <v>215</v>
      </c>
      <c r="F83" s="4"/>
    </row>
    <row r="84" spans="1:6" x14ac:dyDescent="0.35">
      <c r="A84" s="4"/>
      <c r="B84" s="57" t="s">
        <v>163</v>
      </c>
      <c r="C84" s="67" t="str">
        <f>_xlfn.XLOOKUP(OSROMATRIXRPAIII145[[#This Row],[OSRO NAME]],InlandExpirationDates[OSRO Name],InlandExpirationDates[ExpirationDates],"ERROR")</f>
        <v>Expired</v>
      </c>
      <c r="D84" s="58" t="s">
        <v>197</v>
      </c>
      <c r="E84" s="58" t="s">
        <v>197</v>
      </c>
      <c r="F84" s="4"/>
    </row>
    <row r="85" spans="1:6" x14ac:dyDescent="0.35">
      <c r="A85" s="4"/>
      <c r="B85" s="57" t="s">
        <v>164</v>
      </c>
      <c r="C85" s="67">
        <f>_xlfn.XLOOKUP(OSROMATRIXRPAIII145[[#This Row],[OSRO NAME]],InlandExpirationDates[OSRO Name],InlandExpirationDates[ExpirationDates],"ERROR")</f>
        <v>46951</v>
      </c>
      <c r="D85" s="58" t="s">
        <v>197</v>
      </c>
      <c r="E85" s="58" t="s">
        <v>197</v>
      </c>
      <c r="F85" s="4"/>
    </row>
    <row r="86" spans="1:6" x14ac:dyDescent="0.35">
      <c r="A86" s="4"/>
      <c r="B86" s="56" t="s">
        <v>165</v>
      </c>
      <c r="C86" s="67">
        <f>_xlfn.XLOOKUP(OSROMATRIXRPAIII145[[#This Row],[OSRO NAME]],InlandExpirationDates[OSRO Name],InlandExpirationDates[ExpirationDates],"ERROR")</f>
        <v>46722</v>
      </c>
      <c r="D86" s="48" t="s">
        <v>197</v>
      </c>
      <c r="E86" s="48" t="s">
        <v>216</v>
      </c>
      <c r="F86" s="4"/>
    </row>
    <row r="87" spans="1:6" x14ac:dyDescent="0.35">
      <c r="A87" s="4"/>
      <c r="B87" s="57" t="s">
        <v>166</v>
      </c>
      <c r="C87" s="67">
        <f>_xlfn.XLOOKUP(OSROMATRIXRPAIII145[[#This Row],[OSRO NAME]],InlandExpirationDates[OSRO Name],InlandExpirationDates[ExpirationDates],"ERROR")</f>
        <v>46451</v>
      </c>
      <c r="D87" s="58" t="s">
        <v>197</v>
      </c>
      <c r="E87" s="58" t="s">
        <v>197</v>
      </c>
      <c r="F87" s="4"/>
    </row>
    <row r="88" spans="1:6" x14ac:dyDescent="0.35">
      <c r="A88" s="4"/>
      <c r="B88" s="57" t="s">
        <v>167</v>
      </c>
      <c r="C88" s="67">
        <f>_xlfn.XLOOKUP(OSROMATRIXRPAIII145[[#This Row],[OSRO NAME]],InlandExpirationDates[OSRO Name],InlandExpirationDates[ExpirationDates],"ERROR")</f>
        <v>46972</v>
      </c>
      <c r="D88" s="58" t="s">
        <v>197</v>
      </c>
      <c r="E88" s="58" t="s">
        <v>197</v>
      </c>
      <c r="F88" s="4"/>
    </row>
    <row r="89" spans="1:6" ht="29" x14ac:dyDescent="0.35">
      <c r="A89" s="4"/>
      <c r="B89" s="56" t="s">
        <v>168</v>
      </c>
      <c r="C89" s="67">
        <f>_xlfn.XLOOKUP(OSROMATRIXRPAIII145[[#This Row],[OSRO NAME]],InlandExpirationDates[OSRO Name],InlandExpirationDates[ExpirationDates],"ERROR")</f>
        <v>46964</v>
      </c>
      <c r="D89" s="48" t="s">
        <v>213</v>
      </c>
      <c r="E89" s="48" t="s">
        <v>217</v>
      </c>
      <c r="F89" s="4"/>
    </row>
    <row r="90" spans="1:6" x14ac:dyDescent="0.35">
      <c r="A90" s="4"/>
      <c r="B90" s="57" t="s">
        <v>169</v>
      </c>
      <c r="C90" s="67">
        <f>_xlfn.XLOOKUP(OSROMATRIXRPAIII145[[#This Row],[OSRO NAME]],InlandExpirationDates[OSRO Name],InlandExpirationDates[ExpirationDates],"ERROR")</f>
        <v>47046</v>
      </c>
      <c r="D90" s="58" t="s">
        <v>197</v>
      </c>
      <c r="E90" s="58" t="s">
        <v>197</v>
      </c>
      <c r="F90" s="4"/>
    </row>
    <row r="91" spans="1:6" x14ac:dyDescent="0.35">
      <c r="A91" s="4"/>
      <c r="B91" s="57" t="s">
        <v>170</v>
      </c>
      <c r="C91" s="67">
        <f>_xlfn.XLOOKUP(OSROMATRIXRPAIII145[[#This Row],[OSRO NAME]],InlandExpirationDates[OSRO Name],InlandExpirationDates[ExpirationDates],"ERROR")</f>
        <v>46102</v>
      </c>
      <c r="D91" s="58" t="s">
        <v>197</v>
      </c>
      <c r="E91" s="58" t="s">
        <v>197</v>
      </c>
      <c r="F91" s="4"/>
    </row>
    <row r="92" spans="1:6" x14ac:dyDescent="0.35">
      <c r="A92" s="4"/>
      <c r="B92" s="57" t="s">
        <v>171</v>
      </c>
      <c r="C92" s="67" t="str">
        <f>_xlfn.XLOOKUP(OSROMATRIXRPAIII145[[#This Row],[OSRO NAME]],InlandExpirationDates[OSRO Name],InlandExpirationDates[ExpirationDates],"ERROR")</f>
        <v>Expired</v>
      </c>
      <c r="D92" s="58" t="s">
        <v>197</v>
      </c>
      <c r="E92" s="58" t="s">
        <v>197</v>
      </c>
      <c r="F92" s="4"/>
    </row>
    <row r="93" spans="1:6" x14ac:dyDescent="0.35">
      <c r="A93" s="4"/>
      <c r="B93" s="57" t="s">
        <v>172</v>
      </c>
      <c r="C93" s="67">
        <f>_xlfn.XLOOKUP(OSROMATRIXRPAIII145[[#This Row],[OSRO NAME]],InlandExpirationDates[OSRO Name],InlandExpirationDates[ExpirationDates],"ERROR")</f>
        <v>46817</v>
      </c>
      <c r="D93" s="58" t="s">
        <v>197</v>
      </c>
      <c r="E93" s="58" t="s">
        <v>197</v>
      </c>
      <c r="F93" s="4"/>
    </row>
    <row r="94" spans="1:6" x14ac:dyDescent="0.35">
      <c r="A94" s="4"/>
      <c r="B94" s="57" t="s">
        <v>173</v>
      </c>
      <c r="C94" s="67">
        <f>_xlfn.XLOOKUP(OSROMATRIXRPAIII145[[#This Row],[OSRO NAME]],InlandExpirationDates[OSRO Name],InlandExpirationDates[ExpirationDates],"ERROR")</f>
        <v>46900</v>
      </c>
      <c r="D94" s="58" t="s">
        <v>197</v>
      </c>
      <c r="E94" s="58" t="s">
        <v>197</v>
      </c>
      <c r="F94" s="4"/>
    </row>
    <row r="95" spans="1:6" x14ac:dyDescent="0.35">
      <c r="A95" s="4"/>
      <c r="B95" s="57" t="s">
        <v>174</v>
      </c>
      <c r="C95" s="67">
        <f>_xlfn.XLOOKUP(OSROMATRIXRPAIII145[[#This Row],[OSRO NAME]],InlandExpirationDates[OSRO Name],InlandExpirationDates[ExpirationDates],"ERROR")</f>
        <v>46008</v>
      </c>
      <c r="D95" s="58" t="s">
        <v>197</v>
      </c>
      <c r="E95" s="58" t="s">
        <v>197</v>
      </c>
      <c r="F95" s="4"/>
    </row>
    <row r="96" spans="1:6" x14ac:dyDescent="0.35">
      <c r="A96" s="4"/>
      <c r="B96" s="57" t="s">
        <v>175</v>
      </c>
      <c r="C96" s="67" t="str">
        <f>_xlfn.XLOOKUP(OSROMATRIXRPAIII145[[#This Row],[OSRO NAME]],InlandExpirationDates[OSRO Name],InlandExpirationDates[ExpirationDates],"ERROR")</f>
        <v>Expired</v>
      </c>
      <c r="D96" s="58" t="s">
        <v>197</v>
      </c>
      <c r="E96" s="58" t="s">
        <v>197</v>
      </c>
      <c r="F96" s="4"/>
    </row>
    <row r="97" spans="1:6" ht="29" x14ac:dyDescent="0.35">
      <c r="A97" s="4"/>
      <c r="B97" s="62" t="s">
        <v>176</v>
      </c>
      <c r="C97" s="63">
        <f>_xlfn.XLOOKUP(OSROMATRIXRPAIII145[[#This Row],[OSRO NAME]],InlandExpirationDates[OSRO Name],InlandExpirationDates[ExpirationDates],"ERROR")</f>
        <v>46723</v>
      </c>
      <c r="D97" s="79" t="s">
        <v>213</v>
      </c>
      <c r="E97" s="79" t="s">
        <v>197</v>
      </c>
      <c r="F97" s="4"/>
    </row>
    <row r="98" spans="1:6" x14ac:dyDescent="0.35">
      <c r="A98" s="4"/>
      <c r="B98" s="57" t="s">
        <v>177</v>
      </c>
      <c r="C98" s="67">
        <f>_xlfn.XLOOKUP(OSROMATRIXRPAIII145[[#This Row],[OSRO NAME]],InlandExpirationDates[OSRO Name],InlandExpirationDates[ExpirationDates],"ERROR")</f>
        <v>46846</v>
      </c>
      <c r="D98" s="58" t="s">
        <v>197</v>
      </c>
      <c r="E98" s="58" t="s">
        <v>197</v>
      </c>
      <c r="F98" s="4"/>
    </row>
    <row r="99" spans="1:6" x14ac:dyDescent="0.35">
      <c r="A99" s="4"/>
      <c r="B99" s="57" t="s">
        <v>178</v>
      </c>
      <c r="C99" s="67">
        <f>_xlfn.XLOOKUP(OSROMATRIXRPAIII145[[#This Row],[OSRO NAME]],InlandExpirationDates[OSRO Name],InlandExpirationDates[ExpirationDates],"ERROR")</f>
        <v>46062</v>
      </c>
      <c r="D99" s="58" t="s">
        <v>197</v>
      </c>
      <c r="E99" s="58" t="s">
        <v>197</v>
      </c>
      <c r="F99" s="4"/>
    </row>
    <row r="100" spans="1:6" x14ac:dyDescent="0.35">
      <c r="A100" s="4"/>
      <c r="B100" s="57" t="s">
        <v>179</v>
      </c>
      <c r="C100" s="67">
        <f>_xlfn.XLOOKUP(OSROMATRIXRPAIII145[[#This Row],[OSRO NAME]],InlandExpirationDates[OSRO Name],InlandExpirationDates[ExpirationDates],"ERROR")</f>
        <v>46146</v>
      </c>
      <c r="D100" s="58" t="s">
        <v>197</v>
      </c>
      <c r="E100" s="58" t="s">
        <v>197</v>
      </c>
      <c r="F100" s="4"/>
    </row>
    <row r="101" spans="1:6" x14ac:dyDescent="0.35">
      <c r="A101" s="4"/>
      <c r="B101" s="57" t="s">
        <v>180</v>
      </c>
      <c r="C101" s="67">
        <f>_xlfn.XLOOKUP(OSROMATRIXRPAIII145[[#This Row],[OSRO NAME]],InlandExpirationDates[OSRO Name],InlandExpirationDates[ExpirationDates],"ERROR")</f>
        <v>46920</v>
      </c>
      <c r="D101" s="58" t="s">
        <v>197</v>
      </c>
      <c r="E101" s="58" t="s">
        <v>197</v>
      </c>
      <c r="F101" s="4"/>
    </row>
    <row r="102" spans="1:6" x14ac:dyDescent="0.35">
      <c r="A102" s="4"/>
      <c r="B102" s="4"/>
      <c r="C102" s="66"/>
      <c r="D102" s="6"/>
      <c r="E102" s="6"/>
      <c r="F102" s="4"/>
    </row>
    <row r="103" spans="1:6" x14ac:dyDescent="0.35">
      <c r="A103" s="4"/>
      <c r="B103" s="4"/>
      <c r="C103" s="64"/>
      <c r="D103" s="6"/>
      <c r="E103" s="4"/>
      <c r="F103" s="4"/>
    </row>
    <row r="104" spans="1:6" ht="21" x14ac:dyDescent="0.5">
      <c r="A104" s="4"/>
      <c r="B104" s="121" t="s">
        <v>183</v>
      </c>
      <c r="C104" s="122"/>
      <c r="D104" s="122"/>
      <c r="E104" s="123"/>
      <c r="F104" s="4"/>
    </row>
    <row r="105" spans="1:6" ht="19" thickBot="1" x14ac:dyDescent="0.5">
      <c r="A105" s="4"/>
      <c r="B105" s="3" t="s">
        <v>148</v>
      </c>
      <c r="C105" s="69" t="s">
        <v>149</v>
      </c>
      <c r="D105" s="1" t="s">
        <v>150</v>
      </c>
      <c r="E105" s="2" t="s">
        <v>184</v>
      </c>
      <c r="F105" s="4"/>
    </row>
    <row r="106" spans="1:6" x14ac:dyDescent="0.35">
      <c r="A106" s="4"/>
      <c r="B106" s="57" t="s">
        <v>152</v>
      </c>
      <c r="C106" s="67">
        <f>_xlfn.XLOOKUP(OSROMATRIXRPAIV156[[#This Row],[OSRO NAME]],InlandExpirationDates[OSRO Name],InlandExpirationDates[ExpirationDates],"ERROR")</f>
        <v>46900</v>
      </c>
      <c r="D106" s="60" t="s">
        <v>197</v>
      </c>
      <c r="E106" s="58" t="s">
        <v>197</v>
      </c>
      <c r="F106" s="4"/>
    </row>
    <row r="107" spans="1:6" ht="29" x14ac:dyDescent="0.35">
      <c r="A107" s="4"/>
      <c r="B107" s="36" t="s">
        <v>153</v>
      </c>
      <c r="C107" s="67">
        <f>_xlfn.XLOOKUP(OSROMATRIXRPAIV156[[#This Row],[OSRO NAME]],InlandExpirationDates[OSRO Name],InlandExpirationDates[ExpirationDates],"ERROR")</f>
        <v>46577</v>
      </c>
      <c r="D107" s="19" t="s">
        <v>218</v>
      </c>
      <c r="E107" s="19" t="s">
        <v>197</v>
      </c>
      <c r="F107" s="4"/>
    </row>
    <row r="108" spans="1:6" x14ac:dyDescent="0.35">
      <c r="A108" s="4"/>
      <c r="B108" s="59" t="s">
        <v>154</v>
      </c>
      <c r="C108" s="67" t="str">
        <f>_xlfn.XLOOKUP(OSROMATRIXRPAIV156[[#This Row],[OSRO NAME]],InlandExpirationDates[OSRO Name],InlandExpirationDates[ExpirationDates],"ERROR")</f>
        <v>Expired</v>
      </c>
      <c r="D108" s="60" t="s">
        <v>197</v>
      </c>
      <c r="E108" s="58" t="s">
        <v>197</v>
      </c>
      <c r="F108" s="4"/>
    </row>
    <row r="109" spans="1:6" x14ac:dyDescent="0.35">
      <c r="A109" s="4"/>
      <c r="B109" s="59" t="s">
        <v>155</v>
      </c>
      <c r="C109" s="67">
        <f>_xlfn.XLOOKUP(OSROMATRIXRPAIV156[[#This Row],[OSRO NAME]],InlandExpirationDates[OSRO Name],InlandExpirationDates[ExpirationDates],"ERROR")</f>
        <v>46040</v>
      </c>
      <c r="D109" s="60" t="s">
        <v>197</v>
      </c>
      <c r="E109" s="58" t="s">
        <v>197</v>
      </c>
      <c r="F109" s="4"/>
    </row>
    <row r="110" spans="1:6" ht="29" x14ac:dyDescent="0.35">
      <c r="A110" s="4"/>
      <c r="B110" s="36" t="s">
        <v>156</v>
      </c>
      <c r="C110" s="67">
        <f>_xlfn.XLOOKUP(OSROMATRIXRPAIV156[[#This Row],[OSRO NAME]],InlandExpirationDates[OSRO Name],InlandExpirationDates[ExpirationDates],"ERROR")</f>
        <v>46242</v>
      </c>
      <c r="D110" s="19" t="s">
        <v>218</v>
      </c>
      <c r="E110" s="48" t="s">
        <v>197</v>
      </c>
      <c r="F110" s="4"/>
    </row>
    <row r="111" spans="1:6" ht="29" x14ac:dyDescent="0.35">
      <c r="A111" s="4"/>
      <c r="B111" s="36" t="s">
        <v>157</v>
      </c>
      <c r="C111" s="67" t="str">
        <f>_xlfn.XLOOKUP(OSROMATRIXRPAIV156[[#This Row],[OSRO NAME]],InlandExpirationDates[OSRO Name],InlandExpirationDates[ExpirationDates],"ERROR")</f>
        <v>Expired</v>
      </c>
      <c r="D111" s="19" t="s">
        <v>218</v>
      </c>
      <c r="E111" s="48" t="s">
        <v>197</v>
      </c>
      <c r="F111" s="4"/>
    </row>
    <row r="112" spans="1:6" x14ac:dyDescent="0.35">
      <c r="A112" s="4"/>
      <c r="B112" s="59" t="s">
        <v>158</v>
      </c>
      <c r="C112" s="67">
        <f>_xlfn.XLOOKUP(OSROMATRIXRPAIV156[[#This Row],[OSRO NAME]],InlandExpirationDates[OSRO Name],InlandExpirationDates[ExpirationDates],"ERROR")</f>
        <v>46923</v>
      </c>
      <c r="D112" s="60" t="s">
        <v>197</v>
      </c>
      <c r="E112" s="58" t="s">
        <v>197</v>
      </c>
      <c r="F112" s="4"/>
    </row>
    <row r="113" spans="1:6" x14ac:dyDescent="0.35">
      <c r="A113" s="4"/>
      <c r="B113" s="59" t="s">
        <v>159</v>
      </c>
      <c r="C113" s="67">
        <f>_xlfn.XLOOKUP(OSROMATRIXRPAIV156[[#This Row],[OSRO NAME]],InlandExpirationDates[OSRO Name],InlandExpirationDates[ExpirationDates],"ERROR")</f>
        <v>46146</v>
      </c>
      <c r="D113" s="60" t="s">
        <v>197</v>
      </c>
      <c r="E113" s="58" t="s">
        <v>197</v>
      </c>
      <c r="F113" s="4"/>
    </row>
    <row r="114" spans="1:6" ht="29" x14ac:dyDescent="0.35">
      <c r="A114" s="4"/>
      <c r="B114" s="36" t="s">
        <v>160</v>
      </c>
      <c r="C114" s="67">
        <f>_xlfn.XLOOKUP(OSROMATRIXRPAIV156[[#This Row],[OSRO NAME]],InlandExpirationDates[OSRO Name],InlandExpirationDates[ExpirationDates],"ERROR")</f>
        <v>45997</v>
      </c>
      <c r="D114" s="19" t="s">
        <v>218</v>
      </c>
      <c r="E114" s="48" t="s">
        <v>197</v>
      </c>
      <c r="F114" s="4"/>
    </row>
    <row r="115" spans="1:6" x14ac:dyDescent="0.35">
      <c r="A115" s="4"/>
      <c r="B115" s="59" t="s">
        <v>161</v>
      </c>
      <c r="C115" s="67">
        <f>_xlfn.XLOOKUP(OSROMATRIXRPAIV156[[#This Row],[OSRO NAME]],InlandExpirationDates[OSRO Name],InlandExpirationDates[ExpirationDates],"ERROR")</f>
        <v>46570</v>
      </c>
      <c r="D115" s="60" t="s">
        <v>197</v>
      </c>
      <c r="E115" s="58" t="s">
        <v>197</v>
      </c>
      <c r="F115" s="4"/>
    </row>
    <row r="116" spans="1:6" x14ac:dyDescent="0.35">
      <c r="A116" s="4"/>
      <c r="B116" s="36" t="s">
        <v>162</v>
      </c>
      <c r="C116" s="67">
        <f>_xlfn.XLOOKUP(OSROMATRIXRPAIV156[[#This Row],[OSRO NAME]],InlandExpirationDates[OSRO Name],InlandExpirationDates[ExpirationDates],"ERROR")</f>
        <v>46480</v>
      </c>
      <c r="D116" s="23" t="s">
        <v>219</v>
      </c>
      <c r="E116" s="48" t="s">
        <v>220</v>
      </c>
      <c r="F116" s="4"/>
    </row>
    <row r="117" spans="1:6" x14ac:dyDescent="0.35">
      <c r="A117" s="4"/>
      <c r="B117" s="57" t="s">
        <v>163</v>
      </c>
      <c r="C117" s="67" t="str">
        <f>_xlfn.XLOOKUP(OSROMATRIXRPAIV156[[#This Row],[OSRO NAME]],InlandExpirationDates[OSRO Name],InlandExpirationDates[ExpirationDates],"ERROR")</f>
        <v>Expired</v>
      </c>
      <c r="D117" s="58" t="s">
        <v>197</v>
      </c>
      <c r="E117" s="58" t="s">
        <v>197</v>
      </c>
      <c r="F117" s="4"/>
    </row>
    <row r="118" spans="1:6" x14ac:dyDescent="0.35">
      <c r="A118" s="4"/>
      <c r="B118" s="57" t="s">
        <v>164</v>
      </c>
      <c r="C118" s="67">
        <f>_xlfn.XLOOKUP(OSROMATRIXRPAIV156[[#This Row],[OSRO NAME]],InlandExpirationDates[OSRO Name],InlandExpirationDates[ExpirationDates],"ERROR")</f>
        <v>46951</v>
      </c>
      <c r="D118" s="58" t="s">
        <v>197</v>
      </c>
      <c r="E118" s="58" t="s">
        <v>197</v>
      </c>
      <c r="F118" s="4"/>
    </row>
    <row r="119" spans="1:6" x14ac:dyDescent="0.35">
      <c r="A119" s="4"/>
      <c r="B119" s="56" t="s">
        <v>165</v>
      </c>
      <c r="C119" s="67">
        <f>_xlfn.XLOOKUP(OSROMATRIXRPAIV156[[#This Row],[OSRO NAME]],InlandExpirationDates[OSRO Name],InlandExpirationDates[ExpirationDates],"ERROR")</f>
        <v>46722</v>
      </c>
      <c r="D119" s="79" t="s">
        <v>197</v>
      </c>
      <c r="E119" s="48" t="s">
        <v>221</v>
      </c>
      <c r="F119" s="4"/>
    </row>
    <row r="120" spans="1:6" x14ac:dyDescent="0.35">
      <c r="A120" s="4"/>
      <c r="B120" s="57" t="s">
        <v>166</v>
      </c>
      <c r="C120" s="67">
        <f>_xlfn.XLOOKUP(OSROMATRIXRPAIV156[[#This Row],[OSRO NAME]],InlandExpirationDates[OSRO Name],InlandExpirationDates[ExpirationDates],"ERROR")</f>
        <v>46451</v>
      </c>
      <c r="D120" s="58" t="s">
        <v>197</v>
      </c>
      <c r="E120" s="58" t="s">
        <v>197</v>
      </c>
      <c r="F120" s="4"/>
    </row>
    <row r="121" spans="1:6" x14ac:dyDescent="0.35">
      <c r="A121" s="4"/>
      <c r="B121" s="56" t="s">
        <v>167</v>
      </c>
      <c r="C121" s="67">
        <f>_xlfn.XLOOKUP(OSROMATRIXRPAIV156[[#This Row],[OSRO NAME]],InlandExpirationDates[OSRO Name],InlandExpirationDates[ExpirationDates],"ERROR")</f>
        <v>46972</v>
      </c>
      <c r="D121" s="61" t="s">
        <v>197</v>
      </c>
      <c r="E121" s="48" t="s">
        <v>197</v>
      </c>
      <c r="F121" s="4"/>
    </row>
    <row r="122" spans="1:6" ht="29" x14ac:dyDescent="0.35">
      <c r="A122" s="4"/>
      <c r="B122" s="56" t="s">
        <v>168</v>
      </c>
      <c r="C122" s="67">
        <f>_xlfn.XLOOKUP(OSROMATRIXRPAIV156[[#This Row],[OSRO NAME]],InlandExpirationDates[OSRO Name],InlandExpirationDates[ExpirationDates],"ERROR")</f>
        <v>46964</v>
      </c>
      <c r="D122" s="48" t="s">
        <v>218</v>
      </c>
      <c r="E122" s="48" t="s">
        <v>222</v>
      </c>
      <c r="F122" s="4"/>
    </row>
    <row r="123" spans="1:6" x14ac:dyDescent="0.35">
      <c r="A123" s="4"/>
      <c r="B123" s="57" t="s">
        <v>169</v>
      </c>
      <c r="C123" s="67">
        <f>_xlfn.XLOOKUP(OSROMATRIXRPAIV156[[#This Row],[OSRO NAME]],InlandExpirationDates[OSRO Name],InlandExpirationDates[ExpirationDates],"ERROR")</f>
        <v>47046</v>
      </c>
      <c r="D123" s="58" t="s">
        <v>197</v>
      </c>
      <c r="E123" s="58" t="s">
        <v>197</v>
      </c>
      <c r="F123" s="4"/>
    </row>
    <row r="124" spans="1:6" x14ac:dyDescent="0.35">
      <c r="A124" s="4"/>
      <c r="B124" s="57" t="s">
        <v>170</v>
      </c>
      <c r="C124" s="67">
        <f>_xlfn.XLOOKUP(OSROMATRIXRPAIV156[[#This Row],[OSRO NAME]],InlandExpirationDates[OSRO Name],InlandExpirationDates[ExpirationDates],"ERROR")</f>
        <v>46102</v>
      </c>
      <c r="D124" s="58" t="s">
        <v>197</v>
      </c>
      <c r="E124" s="58" t="s">
        <v>197</v>
      </c>
      <c r="F124" s="4"/>
    </row>
    <row r="125" spans="1:6" x14ac:dyDescent="0.35">
      <c r="A125" s="4"/>
      <c r="B125" s="57" t="s">
        <v>171</v>
      </c>
      <c r="C125" s="67" t="str">
        <f>_xlfn.XLOOKUP(OSROMATRIXRPAIV156[[#This Row],[OSRO NAME]],InlandExpirationDates[OSRO Name],InlandExpirationDates[ExpirationDates],"ERROR")</f>
        <v>Expired</v>
      </c>
      <c r="D125" s="58" t="s">
        <v>197</v>
      </c>
      <c r="E125" s="58" t="s">
        <v>197</v>
      </c>
      <c r="F125" s="4"/>
    </row>
    <row r="126" spans="1:6" ht="29" x14ac:dyDescent="0.35">
      <c r="A126" s="4"/>
      <c r="B126" s="56" t="s">
        <v>172</v>
      </c>
      <c r="C126" s="67">
        <f>_xlfn.XLOOKUP(OSROMATRIXRPAIV156[[#This Row],[OSRO NAME]],InlandExpirationDates[OSRO Name],InlandExpirationDates[ExpirationDates],"ERROR")</f>
        <v>46817</v>
      </c>
      <c r="D126" s="48" t="s">
        <v>218</v>
      </c>
      <c r="E126" s="48" t="s">
        <v>222</v>
      </c>
      <c r="F126" s="4"/>
    </row>
    <row r="127" spans="1:6" ht="29" x14ac:dyDescent="0.35">
      <c r="A127" s="4"/>
      <c r="B127" s="56" t="s">
        <v>173</v>
      </c>
      <c r="C127" s="67">
        <f>_xlfn.XLOOKUP(OSROMATRIXRPAIV156[[#This Row],[OSRO NAME]],InlandExpirationDates[OSRO Name],InlandExpirationDates[ExpirationDates],"ERROR")</f>
        <v>46900</v>
      </c>
      <c r="D127" s="48" t="s">
        <v>218</v>
      </c>
      <c r="E127" s="48" t="s">
        <v>223</v>
      </c>
      <c r="F127" s="4"/>
    </row>
    <row r="128" spans="1:6" x14ac:dyDescent="0.35">
      <c r="A128" s="4"/>
      <c r="B128" s="57" t="s">
        <v>174</v>
      </c>
      <c r="C128" s="67">
        <f>_xlfn.XLOOKUP(OSROMATRIXRPAIV156[[#This Row],[OSRO NAME]],InlandExpirationDates[OSRO Name],InlandExpirationDates[ExpirationDates],"ERROR")</f>
        <v>46008</v>
      </c>
      <c r="D128" s="58" t="s">
        <v>197</v>
      </c>
      <c r="E128" s="58" t="s">
        <v>197</v>
      </c>
      <c r="F128" s="4"/>
    </row>
    <row r="129" spans="1:6" x14ac:dyDescent="0.35">
      <c r="A129" s="4"/>
      <c r="B129" s="57" t="s">
        <v>175</v>
      </c>
      <c r="C129" s="67" t="str">
        <f>_xlfn.XLOOKUP(OSROMATRIXRPAIV156[[#This Row],[OSRO NAME]],InlandExpirationDates[OSRO Name],InlandExpirationDates[ExpirationDates],"ERROR")</f>
        <v>Expired</v>
      </c>
      <c r="D129" s="58" t="s">
        <v>197</v>
      </c>
      <c r="E129" s="58" t="s">
        <v>197</v>
      </c>
      <c r="F129" s="4"/>
    </row>
    <row r="130" spans="1:6" ht="29" x14ac:dyDescent="0.35">
      <c r="A130" s="4"/>
      <c r="B130" s="62" t="s">
        <v>176</v>
      </c>
      <c r="C130" s="63">
        <f>_xlfn.XLOOKUP(OSROMATRIXRPAIV156[[#This Row],[OSRO NAME]],InlandExpirationDates[OSRO Name],InlandExpirationDates[ExpirationDates],"ERROR")</f>
        <v>46723</v>
      </c>
      <c r="D130" s="79" t="s">
        <v>218</v>
      </c>
      <c r="E130" s="79" t="s">
        <v>197</v>
      </c>
      <c r="F130" s="4"/>
    </row>
    <row r="131" spans="1:6" x14ac:dyDescent="0.35">
      <c r="A131" s="4"/>
      <c r="B131" s="57" t="s">
        <v>177</v>
      </c>
      <c r="C131" s="67">
        <f>_xlfn.XLOOKUP(OSROMATRIXRPAIV156[[#This Row],[OSRO NAME]],InlandExpirationDates[OSRO Name],InlandExpirationDates[ExpirationDates],"ERROR")</f>
        <v>46846</v>
      </c>
      <c r="D131" s="58" t="s">
        <v>197</v>
      </c>
      <c r="E131" s="58" t="s">
        <v>197</v>
      </c>
      <c r="F131" s="4"/>
    </row>
    <row r="132" spans="1:6" x14ac:dyDescent="0.35">
      <c r="A132" s="4"/>
      <c r="B132" s="57" t="s">
        <v>178</v>
      </c>
      <c r="C132" s="67">
        <f>_xlfn.XLOOKUP(OSROMATRIXRPAIV156[[#This Row],[OSRO NAME]],InlandExpirationDates[OSRO Name],InlandExpirationDates[ExpirationDates],"ERROR")</f>
        <v>46062</v>
      </c>
      <c r="D132" s="58" t="s">
        <v>197</v>
      </c>
      <c r="E132" s="58" t="s">
        <v>197</v>
      </c>
      <c r="F132" s="4"/>
    </row>
    <row r="133" spans="1:6" x14ac:dyDescent="0.35">
      <c r="A133" s="4"/>
      <c r="B133" s="57" t="s">
        <v>179</v>
      </c>
      <c r="C133" s="67">
        <f>_xlfn.XLOOKUP(OSROMATRIXRPAIV156[[#This Row],[OSRO NAME]],InlandExpirationDates[OSRO Name],InlandExpirationDates[ExpirationDates],"ERROR")</f>
        <v>46146</v>
      </c>
      <c r="D133" s="58" t="s">
        <v>197</v>
      </c>
      <c r="E133" s="58" t="s">
        <v>197</v>
      </c>
      <c r="F133" s="4"/>
    </row>
    <row r="134" spans="1:6" x14ac:dyDescent="0.35">
      <c r="A134" s="4"/>
      <c r="B134" s="57" t="s">
        <v>180</v>
      </c>
      <c r="C134" s="67">
        <f>_xlfn.XLOOKUP(OSROMATRIXRPAIV156[[#This Row],[OSRO NAME]],InlandExpirationDates[OSRO Name],InlandExpirationDates[ExpirationDates],"ERROR")</f>
        <v>46920</v>
      </c>
      <c r="D134" s="58" t="s">
        <v>197</v>
      </c>
      <c r="E134" s="58" t="s">
        <v>197</v>
      </c>
      <c r="F134" s="4"/>
    </row>
    <row r="135" spans="1:6" x14ac:dyDescent="0.35">
      <c r="A135" s="4"/>
      <c r="B135" s="4"/>
      <c r="C135" s="66"/>
      <c r="D135" s="6"/>
      <c r="E135" s="6"/>
      <c r="F135" s="4"/>
    </row>
    <row r="136" spans="1:6" x14ac:dyDescent="0.35">
      <c r="A136" s="4"/>
      <c r="B136" s="4"/>
      <c r="C136" s="64"/>
      <c r="D136" s="6"/>
      <c r="E136" s="4"/>
      <c r="F136" s="4"/>
    </row>
    <row r="137" spans="1:6" ht="21" x14ac:dyDescent="0.5">
      <c r="A137" s="4"/>
      <c r="B137" s="121" t="s">
        <v>185</v>
      </c>
      <c r="C137" s="122"/>
      <c r="D137" s="122"/>
      <c r="E137" s="123"/>
      <c r="F137" s="4"/>
    </row>
    <row r="138" spans="1:6" ht="19" thickBot="1" x14ac:dyDescent="0.5">
      <c r="A138" s="4"/>
      <c r="B138" s="3" t="s">
        <v>148</v>
      </c>
      <c r="C138" s="69" t="s">
        <v>149</v>
      </c>
      <c r="D138" s="1" t="s">
        <v>186</v>
      </c>
      <c r="E138" s="2" t="s">
        <v>151</v>
      </c>
      <c r="F138" s="4"/>
    </row>
    <row r="139" spans="1:6" x14ac:dyDescent="0.35">
      <c r="A139" s="4"/>
      <c r="B139" s="35" t="s">
        <v>152</v>
      </c>
      <c r="C139" s="72">
        <f>_xlfn.XLOOKUP(OSROMATRIXRPAV167[[#This Row],[OSRO NAME]],InlandExpirationDates[OSRO Name],InlandExpirationDates[ExpirationDates],"ERROR")</f>
        <v>46900</v>
      </c>
      <c r="D139" s="19" t="s">
        <v>224</v>
      </c>
      <c r="E139" s="48" t="s">
        <v>197</v>
      </c>
      <c r="F139" s="4"/>
    </row>
    <row r="140" spans="1:6" x14ac:dyDescent="0.35">
      <c r="A140" s="4"/>
      <c r="B140" s="36" t="s">
        <v>153</v>
      </c>
      <c r="C140" s="67">
        <f>_xlfn.XLOOKUP(OSROMATRIXRPAV167[[#This Row],[OSRO NAME]],InlandExpirationDates[OSRO Name],InlandExpirationDates[ExpirationDates],"ERROR")</f>
        <v>46577</v>
      </c>
      <c r="D140" s="19" t="s">
        <v>224</v>
      </c>
      <c r="E140" s="48" t="s">
        <v>197</v>
      </c>
      <c r="F140" s="4"/>
    </row>
    <row r="141" spans="1:6" x14ac:dyDescent="0.35">
      <c r="A141" s="4"/>
      <c r="B141" s="36" t="s">
        <v>154</v>
      </c>
      <c r="C141" s="67" t="str">
        <f>_xlfn.XLOOKUP(OSROMATRIXRPAV167[[#This Row],[OSRO NAME]],InlandExpirationDates[OSRO Name],InlandExpirationDates[ExpirationDates],"ERROR")</f>
        <v>Expired</v>
      </c>
      <c r="D141" s="19" t="s">
        <v>224</v>
      </c>
      <c r="E141" s="48" t="s">
        <v>197</v>
      </c>
      <c r="F141" s="4"/>
    </row>
    <row r="142" spans="1:6" ht="29" x14ac:dyDescent="0.35">
      <c r="A142" s="4"/>
      <c r="B142" s="36" t="s">
        <v>155</v>
      </c>
      <c r="C142" s="67">
        <f>_xlfn.XLOOKUP(OSROMATRIXRPAV167[[#This Row],[OSRO NAME]],InlandExpirationDates[OSRO Name],InlandExpirationDates[ExpirationDates],"ERROR")</f>
        <v>46040</v>
      </c>
      <c r="D142" s="19" t="s">
        <v>224</v>
      </c>
      <c r="E142" s="48" t="s">
        <v>225</v>
      </c>
      <c r="F142" s="4"/>
    </row>
    <row r="143" spans="1:6" x14ac:dyDescent="0.35">
      <c r="A143" s="4"/>
      <c r="B143" s="36" t="s">
        <v>156</v>
      </c>
      <c r="C143" s="67">
        <f>_xlfn.XLOOKUP(OSROMATRIXRPAV167[[#This Row],[OSRO NAME]],InlandExpirationDates[OSRO Name],InlandExpirationDates[ExpirationDates],"ERROR")</f>
        <v>46242</v>
      </c>
      <c r="D143" s="19" t="s">
        <v>224</v>
      </c>
      <c r="E143" s="48" t="s">
        <v>197</v>
      </c>
      <c r="F143" s="4"/>
    </row>
    <row r="144" spans="1:6" x14ac:dyDescent="0.35">
      <c r="A144" s="4"/>
      <c r="B144" s="36" t="s">
        <v>157</v>
      </c>
      <c r="C144" s="67" t="str">
        <f>_xlfn.XLOOKUP(OSROMATRIXRPAV167[[#This Row],[OSRO NAME]],InlandExpirationDates[OSRO Name],InlandExpirationDates[ExpirationDates],"ERROR")</f>
        <v>Expired</v>
      </c>
      <c r="D144" s="19" t="s">
        <v>224</v>
      </c>
      <c r="E144" s="48" t="s">
        <v>197</v>
      </c>
      <c r="F144" s="4"/>
    </row>
    <row r="145" spans="1:6" ht="29" x14ac:dyDescent="0.35">
      <c r="A145" s="4"/>
      <c r="B145" s="36" t="s">
        <v>158</v>
      </c>
      <c r="C145" s="67">
        <f>_xlfn.XLOOKUP(OSROMATRIXRPAV167[[#This Row],[OSRO NAME]],InlandExpirationDates[OSRO Name],InlandExpirationDates[ExpirationDates],"ERROR")</f>
        <v>46923</v>
      </c>
      <c r="D145" s="80" t="s">
        <v>197</v>
      </c>
      <c r="E145" s="48" t="s">
        <v>225</v>
      </c>
      <c r="F145" s="4"/>
    </row>
    <row r="146" spans="1:6" x14ac:dyDescent="0.35">
      <c r="A146" s="4"/>
      <c r="B146" s="36" t="s">
        <v>159</v>
      </c>
      <c r="C146" s="67">
        <f>_xlfn.XLOOKUP(OSROMATRIXRPAV167[[#This Row],[OSRO NAME]],InlandExpirationDates[OSRO Name],InlandExpirationDates[ExpirationDates],"ERROR")</f>
        <v>46146</v>
      </c>
      <c r="D146" s="19" t="s">
        <v>224</v>
      </c>
      <c r="E146" s="48" t="s">
        <v>197</v>
      </c>
      <c r="F146" s="4"/>
    </row>
    <row r="147" spans="1:6" x14ac:dyDescent="0.35">
      <c r="A147" s="4"/>
      <c r="B147" s="36" t="s">
        <v>160</v>
      </c>
      <c r="C147" s="67">
        <f>_xlfn.XLOOKUP(OSROMATRIXRPAV167[[#This Row],[OSRO NAME]],InlandExpirationDates[OSRO Name],InlandExpirationDates[ExpirationDates],"ERROR")</f>
        <v>45997</v>
      </c>
      <c r="D147" s="19" t="s">
        <v>224</v>
      </c>
      <c r="E147" s="48" t="s">
        <v>197</v>
      </c>
      <c r="F147" s="4"/>
    </row>
    <row r="148" spans="1:6" x14ac:dyDescent="0.35">
      <c r="A148" s="4"/>
      <c r="B148" s="36" t="s">
        <v>161</v>
      </c>
      <c r="C148" s="67">
        <f>_xlfn.XLOOKUP(OSROMATRIXRPAV167[[#This Row],[OSRO NAME]],InlandExpirationDates[OSRO Name],InlandExpirationDates[ExpirationDates],"ERROR")</f>
        <v>46570</v>
      </c>
      <c r="D148" s="19" t="s">
        <v>224</v>
      </c>
      <c r="E148" s="48" t="s">
        <v>197</v>
      </c>
      <c r="F148" s="4"/>
    </row>
    <row r="149" spans="1:6" x14ac:dyDescent="0.35">
      <c r="A149" s="4"/>
      <c r="B149" s="59" t="s">
        <v>162</v>
      </c>
      <c r="C149" s="67">
        <f>_xlfn.XLOOKUP(OSROMATRIXRPAV167[[#This Row],[OSRO NAME]],InlandExpirationDates[OSRO Name],InlandExpirationDates[ExpirationDates],"ERROR")</f>
        <v>46480</v>
      </c>
      <c r="D149" s="60" t="s">
        <v>197</v>
      </c>
      <c r="E149" s="58" t="s">
        <v>197</v>
      </c>
      <c r="F149" s="4"/>
    </row>
    <row r="150" spans="1:6" x14ac:dyDescent="0.35">
      <c r="A150" s="4"/>
      <c r="B150" s="59" t="s">
        <v>163</v>
      </c>
      <c r="C150" s="67" t="str">
        <f>_xlfn.XLOOKUP(OSROMATRIXRPAV167[[#This Row],[OSRO NAME]],InlandExpirationDates[OSRO Name],InlandExpirationDates[ExpirationDates],"ERROR")</f>
        <v>Expired</v>
      </c>
      <c r="D150" s="60" t="s">
        <v>224</v>
      </c>
      <c r="E150" s="60" t="s">
        <v>197</v>
      </c>
      <c r="F150" s="4"/>
    </row>
    <row r="151" spans="1:6" x14ac:dyDescent="0.35">
      <c r="A151" s="4"/>
      <c r="B151" s="36" t="s">
        <v>164</v>
      </c>
      <c r="C151" s="67">
        <f>_xlfn.XLOOKUP(OSROMATRIXRPAV167[[#This Row],[OSRO NAME]],InlandExpirationDates[OSRO Name],InlandExpirationDates[ExpirationDates],"ERROR")</f>
        <v>46951</v>
      </c>
      <c r="D151" s="19" t="s">
        <v>226</v>
      </c>
      <c r="E151" s="48" t="s">
        <v>197</v>
      </c>
      <c r="F151" s="4"/>
    </row>
    <row r="152" spans="1:6" x14ac:dyDescent="0.35">
      <c r="A152" s="4"/>
      <c r="B152" s="36" t="s">
        <v>165</v>
      </c>
      <c r="C152" s="67">
        <f>_xlfn.XLOOKUP(OSROMATRIXRPAV167[[#This Row],[OSRO NAME]],InlandExpirationDates[OSRO Name],InlandExpirationDates[ExpirationDates],"ERROR")</f>
        <v>46722</v>
      </c>
      <c r="D152" s="48" t="s">
        <v>197</v>
      </c>
      <c r="E152" s="48" t="s">
        <v>227</v>
      </c>
      <c r="F152" s="4"/>
    </row>
    <row r="153" spans="1:6" x14ac:dyDescent="0.35">
      <c r="A153" s="4"/>
      <c r="B153" s="36" t="s">
        <v>166</v>
      </c>
      <c r="C153" s="67">
        <f>_xlfn.XLOOKUP(OSROMATRIXRPAV167[[#This Row],[OSRO NAME]],InlandExpirationDates[OSRO Name],InlandExpirationDates[ExpirationDates],"ERROR")</f>
        <v>46451</v>
      </c>
      <c r="D153" s="19" t="s">
        <v>224</v>
      </c>
      <c r="E153" s="48" t="s">
        <v>197</v>
      </c>
      <c r="F153" s="4"/>
    </row>
    <row r="154" spans="1:6" x14ac:dyDescent="0.35">
      <c r="A154" s="4"/>
      <c r="B154" s="36" t="s">
        <v>167</v>
      </c>
      <c r="C154" s="67">
        <f>_xlfn.XLOOKUP(OSROMATRIXRPAV167[[#This Row],[OSRO NAME]],InlandExpirationDates[OSRO Name],InlandExpirationDates[ExpirationDates],"ERROR")</f>
        <v>46972</v>
      </c>
      <c r="D154" s="19" t="s">
        <v>224</v>
      </c>
      <c r="E154" s="48" t="s">
        <v>197</v>
      </c>
      <c r="F154" s="4"/>
    </row>
    <row r="155" spans="1:6" ht="29" x14ac:dyDescent="0.35">
      <c r="A155" s="4"/>
      <c r="B155" s="36" t="s">
        <v>168</v>
      </c>
      <c r="C155" s="67">
        <f>_xlfn.XLOOKUP(OSROMATRIXRPAV167[[#This Row],[OSRO NAME]],InlandExpirationDates[OSRO Name],InlandExpirationDates[ExpirationDates],"ERROR")</f>
        <v>46964</v>
      </c>
      <c r="D155" s="19" t="s">
        <v>224</v>
      </c>
      <c r="E155" s="48" t="s">
        <v>225</v>
      </c>
      <c r="F155" s="4"/>
    </row>
    <row r="156" spans="1:6" x14ac:dyDescent="0.35">
      <c r="A156" s="4"/>
      <c r="B156" s="36" t="s">
        <v>169</v>
      </c>
      <c r="C156" s="67">
        <f>_xlfn.XLOOKUP(OSROMATRIXRPAV167[[#This Row],[OSRO NAME]],InlandExpirationDates[OSRO Name],InlandExpirationDates[ExpirationDates],"ERROR")</f>
        <v>47046</v>
      </c>
      <c r="D156" s="19" t="s">
        <v>228</v>
      </c>
      <c r="E156" s="19" t="s">
        <v>197</v>
      </c>
      <c r="F156" s="4"/>
    </row>
    <row r="157" spans="1:6" x14ac:dyDescent="0.35">
      <c r="A157" s="4"/>
      <c r="B157" s="36" t="s">
        <v>170</v>
      </c>
      <c r="C157" s="67">
        <f>_xlfn.XLOOKUP(OSROMATRIXRPAV167[[#This Row],[OSRO NAME]],InlandExpirationDates[OSRO Name],InlandExpirationDates[ExpirationDates],"ERROR")</f>
        <v>46102</v>
      </c>
      <c r="D157" s="19" t="s">
        <v>224</v>
      </c>
      <c r="E157" s="48" t="s">
        <v>197</v>
      </c>
      <c r="F157" s="4"/>
    </row>
    <row r="158" spans="1:6" x14ac:dyDescent="0.35">
      <c r="A158" s="4"/>
      <c r="B158" s="36" t="s">
        <v>171</v>
      </c>
      <c r="C158" s="67" t="str">
        <f>_xlfn.XLOOKUP(OSROMATRIXRPAV167[[#This Row],[OSRO NAME]],InlandExpirationDates[OSRO Name],InlandExpirationDates[ExpirationDates],"ERROR")</f>
        <v>Expired</v>
      </c>
      <c r="D158" s="19" t="s">
        <v>224</v>
      </c>
      <c r="E158" s="48" t="s">
        <v>197</v>
      </c>
      <c r="F158" s="4"/>
    </row>
    <row r="159" spans="1:6" ht="29" x14ac:dyDescent="0.35">
      <c r="A159" s="4"/>
      <c r="B159" s="36" t="s">
        <v>172</v>
      </c>
      <c r="C159" s="67">
        <f>_xlfn.XLOOKUP(OSROMATRIXRPAV167[[#This Row],[OSRO NAME]],InlandExpirationDates[OSRO Name],InlandExpirationDates[ExpirationDates],"ERROR")</f>
        <v>46817</v>
      </c>
      <c r="D159" s="19" t="s">
        <v>224</v>
      </c>
      <c r="E159" s="19" t="s">
        <v>225</v>
      </c>
      <c r="F159" s="4"/>
    </row>
    <row r="160" spans="1:6" x14ac:dyDescent="0.35">
      <c r="A160" s="4"/>
      <c r="B160" s="36" t="s">
        <v>173</v>
      </c>
      <c r="C160" s="67">
        <f>_xlfn.XLOOKUP(OSROMATRIXRPAV167[[#This Row],[OSRO NAME]],InlandExpirationDates[OSRO Name],InlandExpirationDates[ExpirationDates],"ERROR")</f>
        <v>46900</v>
      </c>
      <c r="D160" s="19" t="s">
        <v>224</v>
      </c>
      <c r="E160" s="48" t="s">
        <v>229</v>
      </c>
      <c r="F160" s="4"/>
    </row>
    <row r="161" spans="1:6" x14ac:dyDescent="0.35">
      <c r="A161" s="4"/>
      <c r="B161" s="36" t="s">
        <v>174</v>
      </c>
      <c r="C161" s="67">
        <f>_xlfn.XLOOKUP(OSROMATRIXRPAV167[[#This Row],[OSRO NAME]],InlandExpirationDates[OSRO Name],InlandExpirationDates[ExpirationDates],"ERROR")</f>
        <v>46008</v>
      </c>
      <c r="D161" s="19" t="s">
        <v>37</v>
      </c>
      <c r="E161" s="48" t="s">
        <v>197</v>
      </c>
      <c r="F161" s="4"/>
    </row>
    <row r="162" spans="1:6" x14ac:dyDescent="0.35">
      <c r="A162" s="4"/>
      <c r="B162" s="59" t="s">
        <v>175</v>
      </c>
      <c r="C162" s="67" t="str">
        <f>_xlfn.XLOOKUP(OSROMATRIXRPAV167[[#This Row],[OSRO NAME]],InlandExpirationDates[OSRO Name],InlandExpirationDates[ExpirationDates],"ERROR")</f>
        <v>Expired</v>
      </c>
      <c r="D162" s="60" t="s">
        <v>197</v>
      </c>
      <c r="E162" s="60" t="s">
        <v>197</v>
      </c>
      <c r="F162" s="4"/>
    </row>
    <row r="163" spans="1:6" x14ac:dyDescent="0.35">
      <c r="A163" s="4"/>
      <c r="B163" s="56" t="s">
        <v>176</v>
      </c>
      <c r="C163" s="67">
        <f>_xlfn.XLOOKUP(OSROMATRIXRPAV167[[#This Row],[OSRO NAME]],InlandExpirationDates[OSRO Name],InlandExpirationDates[ExpirationDates],"ERROR")</f>
        <v>46723</v>
      </c>
      <c r="D163" s="19" t="s">
        <v>224</v>
      </c>
      <c r="E163" s="48" t="s">
        <v>197</v>
      </c>
      <c r="F163" s="4"/>
    </row>
    <row r="164" spans="1:6" x14ac:dyDescent="0.35">
      <c r="A164" s="4"/>
      <c r="B164" s="57" t="s">
        <v>177</v>
      </c>
      <c r="C164" s="67">
        <f>_xlfn.XLOOKUP(OSROMATRIXRPAV167[[#This Row],[OSRO NAME]],InlandExpirationDates[OSRO Name],InlandExpirationDates[ExpirationDates],"ERROR")</f>
        <v>46846</v>
      </c>
      <c r="D164" s="58" t="s">
        <v>197</v>
      </c>
      <c r="E164" s="58" t="s">
        <v>197</v>
      </c>
      <c r="F164" s="4"/>
    </row>
    <row r="165" spans="1:6" x14ac:dyDescent="0.35">
      <c r="A165" s="4"/>
      <c r="B165" s="56" t="s">
        <v>178</v>
      </c>
      <c r="C165" s="67">
        <f>_xlfn.XLOOKUP(OSROMATRIXRPAV167[[#This Row],[OSRO NAME]],InlandExpirationDates[OSRO Name],InlandExpirationDates[ExpirationDates],"ERROR")</f>
        <v>46062</v>
      </c>
      <c r="D165" s="48" t="s">
        <v>224</v>
      </c>
      <c r="E165" s="48" t="s">
        <v>197</v>
      </c>
      <c r="F165" s="4"/>
    </row>
    <row r="166" spans="1:6" x14ac:dyDescent="0.35">
      <c r="A166" s="4"/>
      <c r="B166" s="56" t="s">
        <v>179</v>
      </c>
      <c r="C166" s="67">
        <f>_xlfn.XLOOKUP(OSROMATRIXRPAV167[[#This Row],[OSRO NAME]],InlandExpirationDates[OSRO Name],InlandExpirationDates[ExpirationDates],"ERROR")</f>
        <v>46146</v>
      </c>
      <c r="D166" s="48" t="s">
        <v>224</v>
      </c>
      <c r="E166" s="48" t="s">
        <v>197</v>
      </c>
      <c r="F166" s="4"/>
    </row>
    <row r="167" spans="1:6" x14ac:dyDescent="0.35">
      <c r="A167" s="4"/>
      <c r="B167" s="57" t="s">
        <v>180</v>
      </c>
      <c r="C167" s="67">
        <f>_xlfn.XLOOKUP(OSROMATRIXRPAV167[[#This Row],[OSRO NAME]],InlandExpirationDates[OSRO Name],InlandExpirationDates[ExpirationDates],"ERROR")</f>
        <v>46920</v>
      </c>
      <c r="D167" s="58" t="s">
        <v>197</v>
      </c>
      <c r="E167" s="58" t="s">
        <v>197</v>
      </c>
      <c r="F167" s="4"/>
    </row>
    <row r="168" spans="1:6" x14ac:dyDescent="0.35">
      <c r="A168" s="4"/>
      <c r="B168" s="4"/>
      <c r="C168" s="66"/>
      <c r="D168" s="6"/>
      <c r="E168" s="6"/>
      <c r="F168" s="4"/>
    </row>
    <row r="169" spans="1:6" x14ac:dyDescent="0.35">
      <c r="A169" s="4"/>
      <c r="B169" s="4"/>
      <c r="C169" s="64"/>
      <c r="D169" s="6"/>
      <c r="E169" s="4"/>
      <c r="F169" s="4"/>
    </row>
    <row r="170" spans="1:6" ht="21" x14ac:dyDescent="0.5">
      <c r="A170" s="4"/>
      <c r="B170" s="121" t="s">
        <v>187</v>
      </c>
      <c r="C170" s="122"/>
      <c r="D170" s="122"/>
      <c r="E170" s="123"/>
      <c r="F170" s="4"/>
    </row>
    <row r="171" spans="1:6" ht="19" thickBot="1" x14ac:dyDescent="0.5">
      <c r="A171" s="4"/>
      <c r="B171" s="3" t="s">
        <v>148</v>
      </c>
      <c r="C171" s="69" t="s">
        <v>149</v>
      </c>
      <c r="D171" s="1" t="s">
        <v>186</v>
      </c>
      <c r="E171" s="2" t="s">
        <v>151</v>
      </c>
      <c r="F171" s="4"/>
    </row>
    <row r="172" spans="1:6" x14ac:dyDescent="0.35">
      <c r="A172" s="4"/>
      <c r="B172" s="77" t="s">
        <v>152</v>
      </c>
      <c r="C172" s="67">
        <f>_xlfn.XLOOKUP(OSROMATRIXRPAVI178[[#This Row],[OSRO NAME]],InlandExpirationDates[OSRO Name],InlandExpirationDates[ExpirationDates],"ERROR")</f>
        <v>46900</v>
      </c>
      <c r="D172" s="60" t="s">
        <v>197</v>
      </c>
      <c r="E172" s="58" t="s">
        <v>197</v>
      </c>
      <c r="F172" s="4"/>
    </row>
    <row r="173" spans="1:6" x14ac:dyDescent="0.35">
      <c r="A173" s="4"/>
      <c r="B173" s="36" t="s">
        <v>153</v>
      </c>
      <c r="C173" s="67">
        <f>_xlfn.XLOOKUP(OSROMATRIXRPAVI178[[#This Row],[OSRO NAME]],InlandExpirationDates[OSRO Name],InlandExpirationDates[ExpirationDates],"ERROR")</f>
        <v>46577</v>
      </c>
      <c r="D173" s="23" t="s">
        <v>230</v>
      </c>
      <c r="E173" s="48" t="s">
        <v>197</v>
      </c>
      <c r="F173" s="4"/>
    </row>
    <row r="174" spans="1:6" x14ac:dyDescent="0.35">
      <c r="A174" s="4"/>
      <c r="B174" s="36" t="s">
        <v>154</v>
      </c>
      <c r="C174" s="67" t="str">
        <f>_xlfn.XLOOKUP(OSROMATRIXRPAVI178[[#This Row],[OSRO NAME]],InlandExpirationDates[OSRO Name],InlandExpirationDates[ExpirationDates],"ERROR")</f>
        <v>Expired</v>
      </c>
      <c r="D174" s="23" t="s">
        <v>230</v>
      </c>
      <c r="E174" s="48" t="s">
        <v>197</v>
      </c>
      <c r="F174" s="4"/>
    </row>
    <row r="175" spans="1:6" x14ac:dyDescent="0.35">
      <c r="A175" s="4"/>
      <c r="B175" s="36" t="s">
        <v>155</v>
      </c>
      <c r="C175" s="67">
        <f>_xlfn.XLOOKUP(OSROMATRIXRPAVI178[[#This Row],[OSRO NAME]],InlandExpirationDates[OSRO Name],InlandExpirationDates[ExpirationDates],"ERROR")</f>
        <v>46040</v>
      </c>
      <c r="D175" s="23" t="s">
        <v>230</v>
      </c>
      <c r="E175" s="48" t="s">
        <v>197</v>
      </c>
      <c r="F175" s="4"/>
    </row>
    <row r="176" spans="1:6" x14ac:dyDescent="0.35">
      <c r="A176" s="4"/>
      <c r="B176" s="36" t="s">
        <v>156</v>
      </c>
      <c r="C176" s="67">
        <f>_xlfn.XLOOKUP(OSROMATRIXRPAVI178[[#This Row],[OSRO NAME]],InlandExpirationDates[OSRO Name],InlandExpirationDates[ExpirationDates],"ERROR")</f>
        <v>46242</v>
      </c>
      <c r="D176" s="23" t="s">
        <v>230</v>
      </c>
      <c r="E176" s="48" t="s">
        <v>197</v>
      </c>
      <c r="F176" s="4"/>
    </row>
    <row r="177" spans="1:6" x14ac:dyDescent="0.35">
      <c r="A177" s="4"/>
      <c r="B177" s="59" t="s">
        <v>157</v>
      </c>
      <c r="C177" s="67" t="str">
        <f>_xlfn.XLOOKUP(OSROMATRIXRPAVI178[[#This Row],[OSRO NAME]],InlandExpirationDates[OSRO Name],InlandExpirationDates[ExpirationDates],"ERROR")</f>
        <v>Expired</v>
      </c>
      <c r="D177" s="60" t="s">
        <v>197</v>
      </c>
      <c r="E177" s="58" t="s">
        <v>197</v>
      </c>
      <c r="F177" s="4"/>
    </row>
    <row r="178" spans="1:6" x14ac:dyDescent="0.35">
      <c r="A178" s="4"/>
      <c r="B178" s="36" t="s">
        <v>158</v>
      </c>
      <c r="C178" s="67">
        <f>_xlfn.XLOOKUP(OSROMATRIXRPAVI178[[#This Row],[OSRO NAME]],InlandExpirationDates[OSRO Name],InlandExpirationDates[ExpirationDates],"ERROR")</f>
        <v>46923</v>
      </c>
      <c r="D178" s="80" t="s">
        <v>197</v>
      </c>
      <c r="E178" s="48" t="s">
        <v>231</v>
      </c>
      <c r="F178" s="4"/>
    </row>
    <row r="179" spans="1:6" x14ac:dyDescent="0.35">
      <c r="A179" s="4"/>
      <c r="B179" s="36" t="s">
        <v>159</v>
      </c>
      <c r="C179" s="67">
        <f>_xlfn.XLOOKUP(OSROMATRIXRPAVI178[[#This Row],[OSRO NAME]],InlandExpirationDates[OSRO Name],InlandExpirationDates[ExpirationDates],"ERROR")</f>
        <v>46146</v>
      </c>
      <c r="D179" s="23" t="s">
        <v>230</v>
      </c>
      <c r="E179" s="48" t="s">
        <v>197</v>
      </c>
      <c r="F179" s="4"/>
    </row>
    <row r="180" spans="1:6" x14ac:dyDescent="0.35">
      <c r="A180" s="4"/>
      <c r="B180" s="59" t="s">
        <v>160</v>
      </c>
      <c r="C180" s="67">
        <f>_xlfn.XLOOKUP(OSROMATRIXRPAVI178[[#This Row],[OSRO NAME]],InlandExpirationDates[OSRO Name],InlandExpirationDates[ExpirationDates],"ERROR")</f>
        <v>45997</v>
      </c>
      <c r="D180" s="60" t="s">
        <v>197</v>
      </c>
      <c r="E180" s="58" t="s">
        <v>197</v>
      </c>
      <c r="F180" s="4"/>
    </row>
    <row r="181" spans="1:6" x14ac:dyDescent="0.35">
      <c r="A181" s="4"/>
      <c r="B181" s="59" t="s">
        <v>161</v>
      </c>
      <c r="C181" s="67">
        <f>_xlfn.XLOOKUP(OSROMATRIXRPAVI178[[#This Row],[OSRO NAME]],InlandExpirationDates[OSRO Name],InlandExpirationDates[ExpirationDates],"ERROR")</f>
        <v>46570</v>
      </c>
      <c r="D181" s="60" t="s">
        <v>197</v>
      </c>
      <c r="E181" s="58" t="s">
        <v>197</v>
      </c>
      <c r="F181" s="4"/>
    </row>
    <row r="182" spans="1:6" x14ac:dyDescent="0.35">
      <c r="A182" s="4"/>
      <c r="B182" s="36" t="s">
        <v>162</v>
      </c>
      <c r="C182" s="67">
        <f>_xlfn.XLOOKUP(OSROMATRIXRPAVI178[[#This Row],[OSRO NAME]],InlandExpirationDates[OSRO Name],InlandExpirationDates[ExpirationDates],"ERROR")</f>
        <v>46480</v>
      </c>
      <c r="D182" s="23" t="s">
        <v>230</v>
      </c>
      <c r="E182" s="48" t="s">
        <v>197</v>
      </c>
      <c r="F182" s="4"/>
    </row>
    <row r="183" spans="1:6" x14ac:dyDescent="0.35">
      <c r="A183" s="4"/>
      <c r="B183" s="59" t="s">
        <v>163</v>
      </c>
      <c r="C183" s="67" t="str">
        <f>_xlfn.XLOOKUP(OSROMATRIXRPAVI178[[#This Row],[OSRO NAME]],InlandExpirationDates[OSRO Name],InlandExpirationDates[ExpirationDates],"ERROR")</f>
        <v>Expired</v>
      </c>
      <c r="D183" s="60" t="s">
        <v>197</v>
      </c>
      <c r="E183" s="58" t="s">
        <v>197</v>
      </c>
      <c r="F183" s="4"/>
    </row>
    <row r="184" spans="1:6" x14ac:dyDescent="0.35">
      <c r="A184" s="4"/>
      <c r="B184" s="59" t="s">
        <v>164</v>
      </c>
      <c r="C184" s="67">
        <f>_xlfn.XLOOKUP(OSROMATRIXRPAVI178[[#This Row],[OSRO NAME]],InlandExpirationDates[OSRO Name],InlandExpirationDates[ExpirationDates],"ERROR")</f>
        <v>46951</v>
      </c>
      <c r="D184" s="60" t="s">
        <v>197</v>
      </c>
      <c r="E184" s="58" t="s">
        <v>197</v>
      </c>
      <c r="F184" s="4"/>
    </row>
    <row r="185" spans="1:6" x14ac:dyDescent="0.35">
      <c r="A185" s="4"/>
      <c r="B185" s="36" t="s">
        <v>165</v>
      </c>
      <c r="C185" s="67">
        <f>_xlfn.XLOOKUP(OSROMATRIXRPAVI178[[#This Row],[OSRO NAME]],InlandExpirationDates[OSRO Name],InlandExpirationDates[ExpirationDates],"ERROR")</f>
        <v>46722</v>
      </c>
      <c r="D185" s="48" t="s">
        <v>197</v>
      </c>
      <c r="E185" s="48" t="s">
        <v>232</v>
      </c>
      <c r="F185" s="4"/>
    </row>
    <row r="186" spans="1:6" x14ac:dyDescent="0.35">
      <c r="A186" s="4"/>
      <c r="B186" s="59" t="s">
        <v>166</v>
      </c>
      <c r="C186" s="67">
        <f>_xlfn.XLOOKUP(OSROMATRIXRPAVI178[[#This Row],[OSRO NAME]],InlandExpirationDates[OSRO Name],InlandExpirationDates[ExpirationDates],"ERROR")</f>
        <v>46451</v>
      </c>
      <c r="D186" s="60" t="s">
        <v>197</v>
      </c>
      <c r="E186" s="58" t="s">
        <v>197</v>
      </c>
      <c r="F186" s="4"/>
    </row>
    <row r="187" spans="1:6" x14ac:dyDescent="0.35">
      <c r="A187" s="4"/>
      <c r="B187" s="56" t="s">
        <v>167</v>
      </c>
      <c r="C187" s="67">
        <f>_xlfn.XLOOKUP(OSROMATRIXRPAVI178[[#This Row],[OSRO NAME]],InlandExpirationDates[OSRO Name],InlandExpirationDates[ExpirationDates],"ERROR")</f>
        <v>46972</v>
      </c>
      <c r="D187" s="61" t="s">
        <v>230</v>
      </c>
      <c r="E187" s="48" t="s">
        <v>197</v>
      </c>
      <c r="F187" s="4"/>
    </row>
    <row r="188" spans="1:6" x14ac:dyDescent="0.35">
      <c r="A188" s="4"/>
      <c r="B188" s="56" t="s">
        <v>168</v>
      </c>
      <c r="C188" s="67">
        <f>_xlfn.XLOOKUP(OSROMATRIXRPAVI178[[#This Row],[OSRO NAME]],InlandExpirationDates[OSRO Name],InlandExpirationDates[ExpirationDates],"ERROR")</f>
        <v>46964</v>
      </c>
      <c r="D188" s="61" t="s">
        <v>230</v>
      </c>
      <c r="E188" s="48" t="s">
        <v>231</v>
      </c>
      <c r="F188" s="4"/>
    </row>
    <row r="189" spans="1:6" x14ac:dyDescent="0.35">
      <c r="A189" s="4"/>
      <c r="B189" s="56" t="s">
        <v>169</v>
      </c>
      <c r="C189" s="67">
        <f>_xlfn.XLOOKUP(OSROMATRIXRPAVI178[[#This Row],[OSRO NAME]],InlandExpirationDates[OSRO Name],InlandExpirationDates[ExpirationDates],"ERROR")</f>
        <v>47046</v>
      </c>
      <c r="D189" s="61" t="s">
        <v>233</v>
      </c>
      <c r="E189" s="48" t="s">
        <v>197</v>
      </c>
      <c r="F189" s="4"/>
    </row>
    <row r="190" spans="1:6" x14ac:dyDescent="0.35">
      <c r="A190" s="4"/>
      <c r="B190" s="57" t="s">
        <v>170</v>
      </c>
      <c r="C190" s="67">
        <f>_xlfn.XLOOKUP(OSROMATRIXRPAVI178[[#This Row],[OSRO NAME]],InlandExpirationDates[OSRO Name],InlandExpirationDates[ExpirationDates],"ERROR")</f>
        <v>46102</v>
      </c>
      <c r="D190" s="58" t="s">
        <v>197</v>
      </c>
      <c r="E190" s="58" t="s">
        <v>197</v>
      </c>
      <c r="F190" s="4"/>
    </row>
    <row r="191" spans="1:6" x14ac:dyDescent="0.35">
      <c r="A191" s="4"/>
      <c r="B191" s="57" t="s">
        <v>171</v>
      </c>
      <c r="C191" s="67" t="str">
        <f>_xlfn.XLOOKUP(OSROMATRIXRPAVI178[[#This Row],[OSRO NAME]],InlandExpirationDates[OSRO Name],InlandExpirationDates[ExpirationDates],"ERROR")</f>
        <v>Expired</v>
      </c>
      <c r="D191" s="58" t="s">
        <v>197</v>
      </c>
      <c r="E191" s="58" t="s">
        <v>197</v>
      </c>
      <c r="F191" s="4"/>
    </row>
    <row r="192" spans="1:6" x14ac:dyDescent="0.35">
      <c r="A192" s="4"/>
      <c r="B192" s="56" t="s">
        <v>172</v>
      </c>
      <c r="C192" s="67">
        <f>_xlfn.XLOOKUP(OSROMATRIXRPAVI178[[#This Row],[OSRO NAME]],InlandExpirationDates[OSRO Name],InlandExpirationDates[ExpirationDates],"ERROR")</f>
        <v>46817</v>
      </c>
      <c r="D192" s="61" t="s">
        <v>234</v>
      </c>
      <c r="E192" s="48" t="s">
        <v>235</v>
      </c>
      <c r="F192" s="4"/>
    </row>
    <row r="193" spans="1:6" x14ac:dyDescent="0.35">
      <c r="A193" s="4"/>
      <c r="B193" s="57" t="s">
        <v>173</v>
      </c>
      <c r="C193" s="67">
        <f>_xlfn.XLOOKUP(OSROMATRIXRPAVI178[[#This Row],[OSRO NAME]],InlandExpirationDates[OSRO Name],InlandExpirationDates[ExpirationDates],"ERROR")</f>
        <v>46900</v>
      </c>
      <c r="D193" s="58" t="s">
        <v>197</v>
      </c>
      <c r="E193" s="58" t="s">
        <v>197</v>
      </c>
      <c r="F193" s="4"/>
    </row>
    <row r="194" spans="1:6" x14ac:dyDescent="0.35">
      <c r="A194" s="4"/>
      <c r="B194" s="57" t="s">
        <v>174</v>
      </c>
      <c r="C194" s="67">
        <f>_xlfn.XLOOKUP(OSROMATRIXRPAVI178[[#This Row],[OSRO NAME]],InlandExpirationDates[OSRO Name],InlandExpirationDates[ExpirationDates],"ERROR")</f>
        <v>46008</v>
      </c>
      <c r="D194" s="58" t="s">
        <v>197</v>
      </c>
      <c r="E194" s="58" t="s">
        <v>197</v>
      </c>
      <c r="F194" s="4"/>
    </row>
    <row r="195" spans="1:6" x14ac:dyDescent="0.35">
      <c r="A195" s="4"/>
      <c r="B195" s="56" t="s">
        <v>176</v>
      </c>
      <c r="C195" s="67">
        <f>_xlfn.XLOOKUP(OSROMATRIXRPAVI178[[#This Row],[OSRO NAME]],InlandExpirationDates[OSRO Name],InlandExpirationDates[ExpirationDates],"ERROR")</f>
        <v>46723</v>
      </c>
      <c r="D195" s="61" t="s">
        <v>230</v>
      </c>
      <c r="E195" s="48" t="s">
        <v>197</v>
      </c>
      <c r="F195" s="4"/>
    </row>
    <row r="196" spans="1:6" x14ac:dyDescent="0.35">
      <c r="A196" s="4"/>
      <c r="B196" s="57" t="s">
        <v>177</v>
      </c>
      <c r="C196" s="67">
        <f>_xlfn.XLOOKUP(OSROMATRIXRPAVI178[[#This Row],[OSRO NAME]],InlandExpirationDates[OSRO Name],InlandExpirationDates[ExpirationDates],"ERROR")</f>
        <v>46846</v>
      </c>
      <c r="D196" s="58" t="s">
        <v>197</v>
      </c>
      <c r="E196" s="58" t="s">
        <v>197</v>
      </c>
      <c r="F196" s="4"/>
    </row>
    <row r="197" spans="1:6" x14ac:dyDescent="0.35">
      <c r="A197" s="4"/>
      <c r="B197" s="57" t="s">
        <v>178</v>
      </c>
      <c r="C197" s="67">
        <f>_xlfn.XLOOKUP(OSROMATRIXRPAVI178[[#This Row],[OSRO NAME]],InlandExpirationDates[OSRO Name],InlandExpirationDates[ExpirationDates],"ERROR")</f>
        <v>46062</v>
      </c>
      <c r="D197" s="58" t="s">
        <v>197</v>
      </c>
      <c r="E197" s="58" t="s">
        <v>197</v>
      </c>
      <c r="F197" s="4"/>
    </row>
    <row r="198" spans="1:6" x14ac:dyDescent="0.35">
      <c r="A198" s="4"/>
      <c r="B198" s="57" t="s">
        <v>179</v>
      </c>
      <c r="C198" s="67">
        <f>_xlfn.XLOOKUP(OSROMATRIXRPAVI178[[#This Row],[OSRO NAME]],InlandExpirationDates[OSRO Name],InlandExpirationDates[ExpirationDates],"ERROR")</f>
        <v>46146</v>
      </c>
      <c r="D198" s="58" t="s">
        <v>197</v>
      </c>
      <c r="E198" s="58" t="s">
        <v>197</v>
      </c>
      <c r="F198" s="4"/>
    </row>
    <row r="199" spans="1:6" x14ac:dyDescent="0.35">
      <c r="A199" s="4"/>
      <c r="B199" s="56" t="s">
        <v>180</v>
      </c>
      <c r="C199" s="67">
        <f>_xlfn.XLOOKUP(OSROMATRIXRPAVI178[[#This Row],[OSRO NAME]],InlandExpirationDates[OSRO Name],InlandExpirationDates[ExpirationDates],"ERROR")</f>
        <v>46920</v>
      </c>
      <c r="D199" s="61" t="s">
        <v>197</v>
      </c>
      <c r="E199" s="48" t="s">
        <v>236</v>
      </c>
      <c r="F199" s="4"/>
    </row>
    <row r="200" spans="1:6" x14ac:dyDescent="0.35">
      <c r="A200" s="4"/>
      <c r="B200" s="4"/>
      <c r="C200" s="64"/>
      <c r="D200" s="6"/>
      <c r="E200" s="4"/>
      <c r="F200" s="4"/>
    </row>
    <row r="201" spans="1:6" x14ac:dyDescent="0.35">
      <c r="A201" s="4"/>
      <c r="B201" s="4"/>
      <c r="C201" s="64"/>
      <c r="D201" s="6"/>
      <c r="E201" s="4"/>
      <c r="F201" s="4"/>
    </row>
    <row r="202" spans="1:6" ht="15" thickBot="1" x14ac:dyDescent="0.4">
      <c r="A202" s="4"/>
      <c r="B202" s="4"/>
      <c r="C202" s="64"/>
      <c r="D202" s="6"/>
      <c r="E202" s="4"/>
      <c r="F202" s="4"/>
    </row>
    <row r="203" spans="1:6" ht="19" thickBot="1" x14ac:dyDescent="0.4">
      <c r="A203" s="4"/>
      <c r="B203" s="115" t="s">
        <v>189</v>
      </c>
      <c r="C203" s="116"/>
      <c r="D203" s="116"/>
      <c r="E203" s="117"/>
      <c r="F203" s="4"/>
    </row>
    <row r="204" spans="1:6" ht="19" thickBot="1" x14ac:dyDescent="0.4">
      <c r="A204" s="4"/>
      <c r="B204" s="10" t="s">
        <v>190</v>
      </c>
      <c r="C204" s="70" t="s">
        <v>191</v>
      </c>
      <c r="D204" s="11" t="s">
        <v>192</v>
      </c>
      <c r="E204" s="11" t="s">
        <v>193</v>
      </c>
      <c r="F204" s="4"/>
    </row>
    <row r="205" spans="1:6" ht="16" thickBot="1" x14ac:dyDescent="0.4">
      <c r="A205" s="4"/>
      <c r="B205" s="7">
        <v>6</v>
      </c>
      <c r="C205" s="71">
        <v>1000</v>
      </c>
      <c r="D205" s="8">
        <v>820</v>
      </c>
      <c r="E205" s="18">
        <v>820</v>
      </c>
      <c r="F205" s="4"/>
    </row>
    <row r="206" spans="1:6" ht="16" thickBot="1" x14ac:dyDescent="0.4">
      <c r="A206" s="4"/>
      <c r="B206" s="7">
        <v>12</v>
      </c>
      <c r="C206" s="71">
        <v>5000</v>
      </c>
      <c r="D206" s="9">
        <v>1500</v>
      </c>
      <c r="E206" s="37">
        <v>4100</v>
      </c>
      <c r="F206" s="4"/>
    </row>
    <row r="207" spans="1:6" ht="16" thickBot="1" x14ac:dyDescent="0.4">
      <c r="A207" s="4"/>
      <c r="B207" s="7">
        <v>24</v>
      </c>
      <c r="C207" s="71">
        <v>10000</v>
      </c>
      <c r="D207" s="9">
        <v>3000</v>
      </c>
      <c r="E207" s="37">
        <v>8200</v>
      </c>
      <c r="F207" s="4"/>
    </row>
    <row r="208" spans="1:6" ht="19" thickBot="1" x14ac:dyDescent="0.5">
      <c r="A208" s="4"/>
      <c r="B208" s="118" t="s">
        <v>194</v>
      </c>
      <c r="C208" s="119"/>
      <c r="D208" s="119"/>
      <c r="E208" s="120"/>
      <c r="F208" s="4"/>
    </row>
    <row r="209" spans="1:6" x14ac:dyDescent="0.35">
      <c r="A209" s="4"/>
      <c r="B209" s="4"/>
      <c r="C209" s="64"/>
      <c r="D209" s="6"/>
      <c r="E209" s="4"/>
      <c r="F209" s="4"/>
    </row>
    <row r="210" spans="1:6" x14ac:dyDescent="0.35">
      <c r="A210" s="4"/>
      <c r="B210" s="4"/>
      <c r="C210" s="64"/>
      <c r="D210" s="6"/>
      <c r="E210" s="4"/>
      <c r="F210" s="4"/>
    </row>
  </sheetData>
  <sheetProtection algorithmName="SHA-512" hashValue="hk9726czRPk+U8jYqY9qGE+NjYPXUFDl0iSOV7YLvPjTqBjzMYyMPAozoyuuzzb5TktoWN08BxuoQEDpkctZHQ==" saltValue="qlXk55oBaburb0yPmQ9Wyg==" spinCount="100000" sheet="1" objects="1" scenarios="1"/>
  <mergeCells count="10">
    <mergeCell ref="B137:E137"/>
    <mergeCell ref="B170:E170"/>
    <mergeCell ref="B203:E203"/>
    <mergeCell ref="B208:E208"/>
    <mergeCell ref="B2:E2"/>
    <mergeCell ref="B3:E3"/>
    <mergeCell ref="B5:E5"/>
    <mergeCell ref="B38:E38"/>
    <mergeCell ref="B71:E71"/>
    <mergeCell ref="B104:E104"/>
  </mergeCells>
  <pageMargins left="0.25" right="0.25" top="0.75" bottom="0.75" header="0.3" footer="0.3"/>
  <pageSetup scale="67" fitToHeight="0" orientation="landscape" horizontalDpi="1200" verticalDpi="1200" r:id="rId1"/>
  <rowBreaks count="5" manualBreakCount="5">
    <brk id="36" max="16383" man="1"/>
    <brk id="69" max="16383" man="1"/>
    <brk id="102" max="16383" man="1"/>
    <brk id="135" max="16383" man="1"/>
    <brk id="168" max="16383" man="1"/>
  </rowBreak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A0E1-8AD4-4FCA-952F-A94AA3A07744}">
  <dimension ref="A1:V33"/>
  <sheetViews>
    <sheetView workbookViewId="0">
      <pane xSplit="1" topLeftCell="B1" activePane="topRight" state="frozen"/>
      <selection pane="topRight" activeCell="K16" sqref="K16"/>
    </sheetView>
  </sheetViews>
  <sheetFormatPr defaultColWidth="8.7265625" defaultRowHeight="14.5" zeroHeight="1" x14ac:dyDescent="0.35"/>
  <cols>
    <col min="1" max="1" width="48.26953125" customWidth="1"/>
    <col min="2" max="3" width="32" style="95" customWidth="1"/>
    <col min="4" max="4" width="32" hidden="1" customWidth="1"/>
    <col min="5" max="5" width="32" style="95" customWidth="1"/>
    <col min="6" max="6" width="32" hidden="1" customWidth="1"/>
    <col min="7" max="7" width="32" style="95" customWidth="1"/>
    <col min="8" max="8" width="32" hidden="1" customWidth="1"/>
    <col min="9" max="9" width="32" style="95" customWidth="1"/>
    <col min="10" max="10" width="32" hidden="1" customWidth="1"/>
    <col min="11" max="13" width="31.1796875" style="81" customWidth="1"/>
    <col min="14" max="14" width="32.1796875" customWidth="1"/>
    <col min="15" max="15" width="31.26953125" style="87" customWidth="1"/>
    <col min="16" max="16" width="34.54296875" customWidth="1"/>
    <col min="17" max="17" width="37" customWidth="1"/>
    <col min="18" max="18" width="39.453125" customWidth="1"/>
    <col min="19" max="19" width="28.453125" customWidth="1"/>
    <col min="20" max="20" width="8.7265625" customWidth="1"/>
    <col min="21" max="21" width="13.1796875" customWidth="1"/>
    <col min="22" max="22" width="20.453125" customWidth="1"/>
    <col min="23" max="23" width="8.7265625" customWidth="1"/>
  </cols>
  <sheetData>
    <row r="1" spans="1:22" x14ac:dyDescent="0.35">
      <c r="A1" s="84" t="s">
        <v>237</v>
      </c>
      <c r="B1" s="91" t="s">
        <v>238</v>
      </c>
      <c r="C1" s="91" t="s">
        <v>239</v>
      </c>
      <c r="D1" s="84" t="s">
        <v>240</v>
      </c>
      <c r="E1" s="91" t="s">
        <v>241</v>
      </c>
      <c r="F1" s="84" t="s">
        <v>242</v>
      </c>
      <c r="G1" s="91" t="s">
        <v>243</v>
      </c>
      <c r="H1" s="84" t="s">
        <v>244</v>
      </c>
      <c r="I1" s="91" t="s">
        <v>245</v>
      </c>
      <c r="J1" s="84" t="s">
        <v>246</v>
      </c>
      <c r="K1" s="85" t="s">
        <v>247</v>
      </c>
      <c r="L1" s="85" t="s">
        <v>248</v>
      </c>
      <c r="M1" s="85" t="s">
        <v>249</v>
      </c>
      <c r="N1" s="85" t="s">
        <v>250</v>
      </c>
      <c r="O1" s="85" t="s">
        <v>251</v>
      </c>
      <c r="P1" s="86" t="s">
        <v>252</v>
      </c>
      <c r="Q1" s="86" t="s">
        <v>253</v>
      </c>
      <c r="R1" s="86" t="s">
        <v>254</v>
      </c>
      <c r="S1" s="86" t="s">
        <v>255</v>
      </c>
    </row>
    <row r="2" spans="1:22" x14ac:dyDescent="0.35">
      <c r="A2" s="62" t="s">
        <v>152</v>
      </c>
      <c r="B2" s="92">
        <v>46900</v>
      </c>
      <c r="C2" s="92">
        <f>IF(InlandExpirationDates[[#This Row],[ExpirationDates]]="Expired", "Expired",InlandExpirationDates[[#This Row],[ExpirationDates]]-14)</f>
        <v>46886</v>
      </c>
      <c r="D2" s="82" t="str">
        <f ca="1">IF(InlandExpirationDates[[#This Row],[14 Day]]&lt;=$V$2,"Yes","No")</f>
        <v>No</v>
      </c>
      <c r="E2" s="92">
        <f>IF(InlandExpirationDates[[#This Row],[ExpirationDates]]="Expired", "Expired",InlandExpirationDates[[#This Row],[ExpirationDates]]-30)</f>
        <v>46870</v>
      </c>
      <c r="F2" s="82" t="str">
        <f ca="1">IF(InlandExpirationDates[[#This Row],[30 Day]]&lt;=$V$2,"Yes","No")</f>
        <v>No</v>
      </c>
      <c r="G2" s="92">
        <f>IF(InlandExpirationDates[[#This Row],[ExpirationDates]]="Expired", "Expired",InlandExpirationDates[[#This Row],[ExpirationDates]]-90)</f>
        <v>46810</v>
      </c>
      <c r="H2" s="82"/>
      <c r="I2" s="92">
        <f>IF(InlandExpirationDates[[#This Row],[ExpirationDates]]="Expired","Expired",InlandExpirationDates[[#This Row],[ExpirationDates]]-120)</f>
        <v>46780</v>
      </c>
      <c r="J2" s="82" t="str">
        <f ca="1">IF(InlandExpirationDates[[#This Row],[120 Day]]&lt;=$V$2,"Yes","No")</f>
        <v>No</v>
      </c>
      <c r="K2" s="82">
        <v>45679</v>
      </c>
      <c r="L2" s="82" t="s">
        <v>256</v>
      </c>
      <c r="M2" s="82" t="s">
        <v>256</v>
      </c>
      <c r="N2" s="63" t="s">
        <v>256</v>
      </c>
      <c r="O2" s="63">
        <v>45681</v>
      </c>
      <c r="P2" s="88" t="s">
        <v>257</v>
      </c>
      <c r="Q2" s="88" t="s">
        <v>258</v>
      </c>
      <c r="R2" s="88" t="s">
        <v>259</v>
      </c>
      <c r="S2" s="88" t="s">
        <v>260</v>
      </c>
      <c r="U2" s="68" t="s">
        <v>261</v>
      </c>
      <c r="V2" s="83">
        <f ca="1">TODAY()</f>
        <v>45980</v>
      </c>
    </row>
    <row r="3" spans="1:22" x14ac:dyDescent="0.35">
      <c r="A3" s="62" t="s">
        <v>153</v>
      </c>
      <c r="B3" s="92">
        <v>46577</v>
      </c>
      <c r="C3" s="92">
        <f>IF(InlandExpirationDates[[#This Row],[ExpirationDates]]="Expired", "Expired",InlandExpirationDates[[#This Row],[ExpirationDates]]-14)</f>
        <v>46563</v>
      </c>
      <c r="D3" s="82" t="str">
        <f ca="1">IF(InlandExpirationDates[[#This Row],[14 Day]]&lt;=$V$2,"Yes","No")</f>
        <v>No</v>
      </c>
      <c r="E3" s="92">
        <f>IF(InlandExpirationDates[[#This Row],[ExpirationDates]]="Expired", "Expired",InlandExpirationDates[[#This Row],[ExpirationDates]]-30)</f>
        <v>46547</v>
      </c>
      <c r="F3" s="82" t="str">
        <f ca="1">IF(InlandExpirationDates[[#This Row],[30 Day]]&lt;=$V$2,"Yes","No")</f>
        <v>No</v>
      </c>
      <c r="G3" s="92">
        <f>IF(InlandExpirationDates[[#This Row],[ExpirationDates]]="Expired", "Expired",InlandExpirationDates[[#This Row],[ExpirationDates]]-90)</f>
        <v>46487</v>
      </c>
      <c r="H3" s="82"/>
      <c r="I3" s="92">
        <f>IF(InlandExpirationDates[[#This Row],[ExpirationDates]]="Expired","Expired",InlandExpirationDates[[#This Row],[ExpirationDates]]-120)</f>
        <v>46457</v>
      </c>
      <c r="J3" s="82" t="str">
        <f ca="1">IF(InlandExpirationDates[[#This Row],[120 Day]]&lt;=$V$2,"Yes","No")</f>
        <v>No</v>
      </c>
      <c r="K3" s="63"/>
      <c r="L3" s="88"/>
      <c r="M3" s="88"/>
      <c r="N3" s="63"/>
      <c r="O3" s="63"/>
      <c r="P3" s="88"/>
      <c r="Q3" s="88"/>
      <c r="R3" s="88"/>
      <c r="S3" s="88"/>
    </row>
    <row r="4" spans="1:22" x14ac:dyDescent="0.35">
      <c r="A4" s="62" t="s">
        <v>154</v>
      </c>
      <c r="B4" s="92" t="s">
        <v>262</v>
      </c>
      <c r="C4" s="92" t="str">
        <f>IF(InlandExpirationDates[[#This Row],[ExpirationDates]]="Expired", "Expired",InlandExpirationDates[[#This Row],[ExpirationDates]]-14)</f>
        <v>Expired</v>
      </c>
      <c r="D4" s="82" t="str">
        <f ca="1">IF(InlandExpirationDates[[#This Row],[14 Day]]&lt;=$V$2,"Yes","No")</f>
        <v>No</v>
      </c>
      <c r="E4" s="92" t="str">
        <f>IF(InlandExpirationDates[[#This Row],[ExpirationDates]]="Expired", "Expired",InlandExpirationDates[[#This Row],[ExpirationDates]]-30)</f>
        <v>Expired</v>
      </c>
      <c r="F4" s="82" t="str">
        <f ca="1">IF(InlandExpirationDates[[#This Row],[30 Day]]&lt;=$V$2,"Yes","No")</f>
        <v>No</v>
      </c>
      <c r="G4" s="92" t="str">
        <f>IF(InlandExpirationDates[[#This Row],[ExpirationDates]]="Expired", "Expired",InlandExpirationDates[[#This Row],[ExpirationDates]]-90)</f>
        <v>Expired</v>
      </c>
      <c r="H4" s="82"/>
      <c r="I4" s="92" t="str">
        <f>IF(InlandExpirationDates[[#This Row],[ExpirationDates]]="Expired","Expired",InlandExpirationDates[[#This Row],[ExpirationDates]]-120)</f>
        <v>Expired</v>
      </c>
      <c r="J4" s="82" t="str">
        <f ca="1">IF(InlandExpirationDates[[#This Row],[120 Day]]&lt;=$V$2,"Yes","No")</f>
        <v>No</v>
      </c>
      <c r="K4" s="63">
        <v>45770</v>
      </c>
      <c r="L4" s="82" t="s">
        <v>262</v>
      </c>
      <c r="M4" s="82" t="s">
        <v>262</v>
      </c>
      <c r="N4" s="82" t="s">
        <v>262</v>
      </c>
      <c r="O4" s="82" t="s">
        <v>262</v>
      </c>
      <c r="P4" s="82" t="s">
        <v>262</v>
      </c>
      <c r="Q4" s="82" t="s">
        <v>262</v>
      </c>
      <c r="R4" s="82" t="s">
        <v>262</v>
      </c>
      <c r="S4" s="63" t="s">
        <v>262</v>
      </c>
    </row>
    <row r="5" spans="1:22" x14ac:dyDescent="0.35">
      <c r="A5" s="62" t="s">
        <v>155</v>
      </c>
      <c r="B5" s="92">
        <v>46040</v>
      </c>
      <c r="C5" s="92">
        <f>IF(InlandExpirationDates[[#This Row],[ExpirationDates]]="Expired", "Expired",InlandExpirationDates[[#This Row],[ExpirationDates]]-14)</f>
        <v>46026</v>
      </c>
      <c r="D5" s="82" t="str">
        <f ca="1">IF(InlandExpirationDates[[#This Row],[14 Day]]&lt;=$V$2,"Yes","No")</f>
        <v>No</v>
      </c>
      <c r="E5" s="92">
        <f>IF(InlandExpirationDates[[#This Row],[ExpirationDates]]="Expired", "Expired",InlandExpirationDates[[#This Row],[ExpirationDates]]-30)</f>
        <v>46010</v>
      </c>
      <c r="F5" s="82" t="str">
        <f ca="1">IF(InlandExpirationDates[[#This Row],[30 Day]]&lt;=$V$2,"Yes","No")</f>
        <v>No</v>
      </c>
      <c r="G5" s="92">
        <f>IF(InlandExpirationDates[[#This Row],[ExpirationDates]]="Expired", "Expired",InlandExpirationDates[[#This Row],[ExpirationDates]]-90)</f>
        <v>45950</v>
      </c>
      <c r="H5" s="82"/>
      <c r="I5" s="92">
        <f>IF(InlandExpirationDates[[#This Row],[ExpirationDates]]="Expired","Expired",InlandExpirationDates[[#This Row],[ExpirationDates]]-120)</f>
        <v>45920</v>
      </c>
      <c r="J5" s="82" t="str">
        <f ca="1">IF(InlandExpirationDates[[#This Row],[120 Day]]&lt;=$V$2,"Yes","No")</f>
        <v>Yes</v>
      </c>
      <c r="K5" s="63" t="s">
        <v>256</v>
      </c>
      <c r="L5" s="89">
        <v>45932</v>
      </c>
      <c r="M5" s="89" t="s">
        <v>256</v>
      </c>
      <c r="N5" s="63">
        <v>45950</v>
      </c>
      <c r="O5" s="63">
        <v>45944</v>
      </c>
      <c r="P5" s="88" t="s">
        <v>263</v>
      </c>
      <c r="Q5" s="88"/>
      <c r="R5" s="88"/>
      <c r="S5" s="88"/>
    </row>
    <row r="6" spans="1:22" x14ac:dyDescent="0.35">
      <c r="A6" s="62" t="s">
        <v>156</v>
      </c>
      <c r="B6" s="92">
        <v>46242</v>
      </c>
      <c r="C6" s="92">
        <f>IF(InlandExpirationDates[[#This Row],[ExpirationDates]]="Expired", "Expired",InlandExpirationDates[[#This Row],[ExpirationDates]]-14)</f>
        <v>46228</v>
      </c>
      <c r="D6" s="82" t="str">
        <f ca="1">IF(InlandExpirationDates[[#This Row],[14 Day]]&lt;=$V$2,"Yes","No")</f>
        <v>No</v>
      </c>
      <c r="E6" s="92">
        <f>IF(InlandExpirationDates[[#This Row],[ExpirationDates]]="Expired", "Expired",InlandExpirationDates[[#This Row],[ExpirationDates]]-30)</f>
        <v>46212</v>
      </c>
      <c r="F6" s="82" t="str">
        <f ca="1">IF(InlandExpirationDates[[#This Row],[30 Day]]&lt;=$V$2,"Yes","No")</f>
        <v>No</v>
      </c>
      <c r="G6" s="92">
        <f>IF(InlandExpirationDates[[#This Row],[ExpirationDates]]="Expired", "Expired",InlandExpirationDates[[#This Row],[ExpirationDates]]-90)</f>
        <v>46152</v>
      </c>
      <c r="H6" s="82"/>
      <c r="I6" s="92">
        <f>IF(InlandExpirationDates[[#This Row],[ExpirationDates]]="Expired","Expired",InlandExpirationDates[[#This Row],[ExpirationDates]]-120)</f>
        <v>46122</v>
      </c>
      <c r="J6" s="82" t="str">
        <f ca="1">IF(InlandExpirationDates[[#This Row],[120 Day]]&lt;=$V$2,"Yes","No")</f>
        <v>No</v>
      </c>
      <c r="K6" s="63"/>
      <c r="L6" s="88"/>
      <c r="M6" s="88"/>
      <c r="N6" s="63"/>
      <c r="O6" s="63"/>
      <c r="P6" s="88"/>
      <c r="Q6" s="88"/>
      <c r="R6" s="88"/>
      <c r="S6" s="88"/>
      <c r="U6" s="87"/>
      <c r="V6" s="87"/>
    </row>
    <row r="7" spans="1:22" x14ac:dyDescent="0.35">
      <c r="A7" s="62" t="s">
        <v>157</v>
      </c>
      <c r="B7" s="92" t="s">
        <v>262</v>
      </c>
      <c r="C7" s="92" t="str">
        <f>IF(InlandExpirationDates[[#This Row],[ExpirationDates]]="Expired", "Expired",InlandExpirationDates[[#This Row],[ExpirationDates]]-14)</f>
        <v>Expired</v>
      </c>
      <c r="D7" s="82" t="str">
        <f ca="1">IF(InlandExpirationDates[[#This Row],[14 Day]]&lt;=$V$2,"Yes","No")</f>
        <v>No</v>
      </c>
      <c r="E7" s="92" t="str">
        <f>IF(InlandExpirationDates[[#This Row],[ExpirationDates]]="Expired", "Expired",InlandExpirationDates[[#This Row],[ExpirationDates]]-30)</f>
        <v>Expired</v>
      </c>
      <c r="F7" s="82" t="str">
        <f ca="1">IF(InlandExpirationDates[[#This Row],[30 Day]]&lt;=$V$2,"Yes","No")</f>
        <v>No</v>
      </c>
      <c r="G7" s="92" t="str">
        <f>IF(InlandExpirationDates[[#This Row],[ExpirationDates]]="Expired", "Expired",InlandExpirationDates[[#This Row],[ExpirationDates]]-90)</f>
        <v>Expired</v>
      </c>
      <c r="H7" s="82"/>
      <c r="I7" s="92" t="str">
        <f>IF(InlandExpirationDates[[#This Row],[ExpirationDates]]="Expired","Expired",InlandExpirationDates[[#This Row],[ExpirationDates]]-120)</f>
        <v>Expired</v>
      </c>
      <c r="J7" s="82" t="str">
        <f ca="1">IF(InlandExpirationDates[[#This Row],[120 Day]]&lt;=$V$2,"Yes","No")</f>
        <v>No</v>
      </c>
      <c r="K7" s="92" t="str">
        <f>IF(InlandExpirationDates[[#This Row],[ExpirationDates]]="Expired", "Expired",InlandExpirationDates[[#This Row],[ExpirationDates]]-30)</f>
        <v>Expired</v>
      </c>
      <c r="L7" s="92" t="str">
        <f>IF(InlandExpirationDates[[#This Row],[ExpirationDates]]="Expired", "Expired",InlandExpirationDates[[#This Row],[ExpirationDates]]-30)</f>
        <v>Expired</v>
      </c>
      <c r="M7" s="92" t="str">
        <f>IF(InlandExpirationDates[[#This Row],[ExpirationDates]]="Expired", "Expired",InlandExpirationDates[[#This Row],[ExpirationDates]]-30)</f>
        <v>Expired</v>
      </c>
      <c r="N7" s="92" t="str">
        <f>IF(InlandExpirationDates[[#This Row],[ExpirationDates]]="Expired", "Expired",InlandExpirationDates[[#This Row],[ExpirationDates]]-30)</f>
        <v>Expired</v>
      </c>
      <c r="O7" s="92" t="str">
        <f>IF(InlandExpirationDates[[#This Row],[ExpirationDates]]="Expired", "Expired",InlandExpirationDates[[#This Row],[ExpirationDates]]-30)</f>
        <v>Expired</v>
      </c>
      <c r="P7" s="92" t="str">
        <f>IF(InlandExpirationDates[[#This Row],[ExpirationDates]]="Expired", "Expired",InlandExpirationDates[[#This Row],[ExpirationDates]]-30)</f>
        <v>Expired</v>
      </c>
      <c r="Q7" s="92" t="str">
        <f>IF(InlandExpirationDates[[#This Row],[ExpirationDates]]="Expired", "Expired",InlandExpirationDates[[#This Row],[ExpirationDates]]-30)</f>
        <v>Expired</v>
      </c>
      <c r="R7" s="92" t="str">
        <f>IF(InlandExpirationDates[[#This Row],[ExpirationDates]]="Expired", "Expired",InlandExpirationDates[[#This Row],[ExpirationDates]]-30)</f>
        <v>Expired</v>
      </c>
      <c r="S7" s="92" t="str">
        <f>IF(InlandExpirationDates[[#This Row],[ExpirationDates]]="Expired", "Expired",InlandExpirationDates[[#This Row],[ExpirationDates]]-30)</f>
        <v>Expired</v>
      </c>
    </row>
    <row r="8" spans="1:22" x14ac:dyDescent="0.35">
      <c r="A8" s="62" t="s">
        <v>158</v>
      </c>
      <c r="B8" s="92">
        <v>46923</v>
      </c>
      <c r="C8" s="92">
        <f>IF(InlandExpirationDates[[#This Row],[ExpirationDates]]="Expired", "Expired",InlandExpirationDates[[#This Row],[ExpirationDates]]-14)</f>
        <v>46909</v>
      </c>
      <c r="D8" s="82" t="str">
        <f ca="1">IF(InlandExpirationDates[[#This Row],[14 Day]]&lt;=$V$2,"Yes","No")</f>
        <v>No</v>
      </c>
      <c r="E8" s="92">
        <f>IF(InlandExpirationDates[[#This Row],[ExpirationDates]]="Expired", "Expired",InlandExpirationDates[[#This Row],[ExpirationDates]]-30)</f>
        <v>46893</v>
      </c>
      <c r="F8" s="82" t="str">
        <f ca="1">IF(InlandExpirationDates[[#This Row],[30 Day]]&lt;=$V$2,"Yes","No")</f>
        <v>No</v>
      </c>
      <c r="G8" s="92">
        <f>IF(InlandExpirationDates[[#This Row],[ExpirationDates]]="Expired", "Expired",InlandExpirationDates[[#This Row],[ExpirationDates]]-90)</f>
        <v>46833</v>
      </c>
      <c r="H8" s="82"/>
      <c r="I8" s="92">
        <f>IF(InlandExpirationDates[[#This Row],[ExpirationDates]]="Expired","Expired",InlandExpirationDates[[#This Row],[ExpirationDates]]-120)</f>
        <v>46803</v>
      </c>
      <c r="J8" s="82" t="str">
        <f ca="1">IF(InlandExpirationDates[[#This Row],[120 Day]]&lt;=$V$2,"Yes","No")</f>
        <v>No</v>
      </c>
      <c r="K8" s="63" t="s">
        <v>256</v>
      </c>
      <c r="L8" s="88" t="s">
        <v>256</v>
      </c>
      <c r="M8" s="88" t="s">
        <v>256</v>
      </c>
      <c r="N8" s="63">
        <v>45740</v>
      </c>
      <c r="O8" s="63">
        <v>45644</v>
      </c>
      <c r="P8" s="88" t="s">
        <v>257</v>
      </c>
      <c r="Q8" s="88" t="s">
        <v>264</v>
      </c>
      <c r="R8" s="88" t="s">
        <v>265</v>
      </c>
      <c r="S8" s="88" t="s">
        <v>260</v>
      </c>
    </row>
    <row r="9" spans="1:22" x14ac:dyDescent="0.35">
      <c r="A9" s="62" t="s">
        <v>159</v>
      </c>
      <c r="B9" s="92">
        <v>46146</v>
      </c>
      <c r="C9" s="92">
        <f>IF(InlandExpirationDates[[#This Row],[ExpirationDates]]="Expired", "Expired",InlandExpirationDates[[#This Row],[ExpirationDates]]-14)</f>
        <v>46132</v>
      </c>
      <c r="D9" s="82" t="str">
        <f ca="1">IF(InlandExpirationDates[[#This Row],[14 Day]]&lt;=$V$2,"Yes","No")</f>
        <v>No</v>
      </c>
      <c r="E9" s="92">
        <f>IF(InlandExpirationDates[[#This Row],[ExpirationDates]]="Expired", "Expired",InlandExpirationDates[[#This Row],[ExpirationDates]]-30)</f>
        <v>46116</v>
      </c>
      <c r="F9" s="82" t="str">
        <f ca="1">IF(InlandExpirationDates[[#This Row],[30 Day]]&lt;=$V$2,"Yes","No")</f>
        <v>No</v>
      </c>
      <c r="G9" s="92">
        <f>IF(InlandExpirationDates[[#This Row],[ExpirationDates]]="Expired", "Expired",InlandExpirationDates[[#This Row],[ExpirationDates]]-90)</f>
        <v>46056</v>
      </c>
      <c r="H9" s="82"/>
      <c r="I9" s="92">
        <f>IF(InlandExpirationDates[[#This Row],[ExpirationDates]]="Expired","Expired",InlandExpirationDates[[#This Row],[ExpirationDates]]-120)</f>
        <v>46026</v>
      </c>
      <c r="J9" s="82" t="str">
        <f ca="1">IF(InlandExpirationDates[[#This Row],[120 Day]]&lt;=$V$2,"Yes","No")</f>
        <v>No</v>
      </c>
      <c r="K9" s="63"/>
      <c r="L9" s="88"/>
      <c r="M9" s="88"/>
      <c r="N9" s="63"/>
      <c r="O9" s="63"/>
      <c r="P9" s="88"/>
      <c r="Q9" s="88"/>
      <c r="R9" s="88"/>
      <c r="S9" s="88"/>
    </row>
    <row r="10" spans="1:22" x14ac:dyDescent="0.35">
      <c r="A10" s="62" t="s">
        <v>160</v>
      </c>
      <c r="B10" s="92">
        <v>45997</v>
      </c>
      <c r="C10" s="92">
        <f>IF(InlandExpirationDates[[#This Row],[ExpirationDates]]="Expired", "Expired",InlandExpirationDates[[#This Row],[ExpirationDates]]-14)</f>
        <v>45983</v>
      </c>
      <c r="D10" s="82" t="str">
        <f ca="1">IF(InlandExpirationDates[[#This Row],[14 Day]]&lt;=$V$2,"Yes","No")</f>
        <v>No</v>
      </c>
      <c r="E10" s="92">
        <f>IF(InlandExpirationDates[[#This Row],[ExpirationDates]]="Expired", "Expired",InlandExpirationDates[[#This Row],[ExpirationDates]]-30)</f>
        <v>45967</v>
      </c>
      <c r="F10" s="82" t="str">
        <f ca="1">IF(InlandExpirationDates[[#This Row],[30 Day]]&lt;=$V$2,"Yes","No")</f>
        <v>Yes</v>
      </c>
      <c r="G10" s="92">
        <f>IF(InlandExpirationDates[[#This Row],[ExpirationDates]]="Expired", "Expired",InlandExpirationDates[[#This Row],[ExpirationDates]]-90)</f>
        <v>45907</v>
      </c>
      <c r="H10" s="82"/>
      <c r="I10" s="92">
        <f>IF(InlandExpirationDates[[#This Row],[ExpirationDates]]="Expired","Expired",InlandExpirationDates[[#This Row],[ExpirationDates]]-120)</f>
        <v>45877</v>
      </c>
      <c r="J10" s="82" t="str">
        <f ca="1">IF(InlandExpirationDates[[#This Row],[120 Day]]&lt;=$V$2,"Yes","No")</f>
        <v>Yes</v>
      </c>
      <c r="K10" s="63" t="s">
        <v>256</v>
      </c>
      <c r="L10" s="88" t="s">
        <v>256</v>
      </c>
      <c r="M10" s="88" t="s">
        <v>256</v>
      </c>
      <c r="N10" s="63" t="s">
        <v>256</v>
      </c>
      <c r="O10" s="63">
        <v>45882</v>
      </c>
      <c r="P10" s="88" t="s">
        <v>263</v>
      </c>
      <c r="Q10" s="88" t="s">
        <v>258</v>
      </c>
      <c r="R10" s="88"/>
      <c r="S10" s="88"/>
    </row>
    <row r="11" spans="1:22" x14ac:dyDescent="0.35">
      <c r="A11" s="62" t="s">
        <v>161</v>
      </c>
      <c r="B11" s="92">
        <v>46570</v>
      </c>
      <c r="C11" s="92">
        <f>IF(InlandExpirationDates[[#This Row],[ExpirationDates]]="Expired", "Expired",InlandExpirationDates[[#This Row],[ExpirationDates]]-14)</f>
        <v>46556</v>
      </c>
      <c r="D11" s="82" t="str">
        <f ca="1">IF(InlandExpirationDates[[#This Row],[14 Day]]&lt;=$V$2,"Yes","No")</f>
        <v>No</v>
      </c>
      <c r="E11" s="92">
        <f>IF(InlandExpirationDates[[#This Row],[ExpirationDates]]="Expired", "Expired",InlandExpirationDates[[#This Row],[ExpirationDates]]-30)</f>
        <v>46540</v>
      </c>
      <c r="F11" s="82" t="str">
        <f ca="1">IF(InlandExpirationDates[[#This Row],[30 Day]]&lt;=$V$2,"Yes","No")</f>
        <v>No</v>
      </c>
      <c r="G11" s="92">
        <f>IF(InlandExpirationDates[[#This Row],[ExpirationDates]]="Expired", "Expired",InlandExpirationDates[[#This Row],[ExpirationDates]]-90)</f>
        <v>46480</v>
      </c>
      <c r="H11" s="82"/>
      <c r="I11" s="92">
        <f>IF(InlandExpirationDates[[#This Row],[ExpirationDates]]="Expired","Expired",InlandExpirationDates[[#This Row],[ExpirationDates]]-120)</f>
        <v>46450</v>
      </c>
      <c r="J11" s="82" t="str">
        <f ca="1">IF(InlandExpirationDates[[#This Row],[120 Day]]&lt;=$V$2,"Yes","No")</f>
        <v>No</v>
      </c>
      <c r="K11" s="63"/>
      <c r="L11" s="88"/>
      <c r="M11" s="88"/>
      <c r="N11" s="63"/>
      <c r="O11" s="63"/>
      <c r="P11" s="88"/>
      <c r="Q11" s="88"/>
      <c r="R11" s="88"/>
      <c r="S11" s="88"/>
    </row>
    <row r="12" spans="1:22" x14ac:dyDescent="0.35">
      <c r="A12" s="62" t="s">
        <v>162</v>
      </c>
      <c r="B12" s="92">
        <v>46480</v>
      </c>
      <c r="C12" s="92">
        <f>IF(InlandExpirationDates[[#This Row],[ExpirationDates]]="Expired", "Expired",InlandExpirationDates[[#This Row],[ExpirationDates]]-14)</f>
        <v>46466</v>
      </c>
      <c r="D12" s="82" t="str">
        <f ca="1">IF(InlandExpirationDates[[#This Row],[14 Day]]&lt;=$V$2,"Yes","No")</f>
        <v>No</v>
      </c>
      <c r="E12" s="92">
        <f>IF(InlandExpirationDates[[#This Row],[ExpirationDates]]="Expired", "Expired",InlandExpirationDates[[#This Row],[ExpirationDates]]-30)</f>
        <v>46450</v>
      </c>
      <c r="F12" s="82" t="str">
        <f ca="1">IF(InlandExpirationDates[[#This Row],[30 Day]]&lt;=$V$2,"Yes","No")</f>
        <v>No</v>
      </c>
      <c r="G12" s="92">
        <f>IF(InlandExpirationDates[[#This Row],[ExpirationDates]]="Expired", "Expired",InlandExpirationDates[[#This Row],[ExpirationDates]]-90)</f>
        <v>46390</v>
      </c>
      <c r="H12" s="82"/>
      <c r="I12" s="92">
        <f>IF(InlandExpirationDates[[#This Row],[ExpirationDates]]="Expired","Expired",InlandExpirationDates[[#This Row],[ExpirationDates]]-120)</f>
        <v>46360</v>
      </c>
      <c r="J12" s="82" t="str">
        <f ca="1">IF(InlandExpirationDates[[#This Row],[120 Day]]&lt;=$V$2,"Yes","No")</f>
        <v>No</v>
      </c>
      <c r="K12" s="63"/>
      <c r="L12" s="89"/>
      <c r="M12" s="88"/>
      <c r="N12" s="63"/>
      <c r="O12" s="63"/>
      <c r="P12" s="88"/>
      <c r="Q12" s="88"/>
      <c r="R12" s="88"/>
      <c r="S12" s="88"/>
    </row>
    <row r="13" spans="1:22" x14ac:dyDescent="0.35">
      <c r="A13" s="62" t="s">
        <v>163</v>
      </c>
      <c r="B13" s="92" t="s">
        <v>262</v>
      </c>
      <c r="C13" s="92" t="str">
        <f>IF(InlandExpirationDates[[#This Row],[ExpirationDates]]="Expired", "Expired",InlandExpirationDates[[#This Row],[ExpirationDates]]-14)</f>
        <v>Expired</v>
      </c>
      <c r="D13" s="82" t="str">
        <f ca="1">IF(InlandExpirationDates[[#This Row],[14 Day]]&lt;=$V$2,"Yes","No")</f>
        <v>No</v>
      </c>
      <c r="E13" s="92" t="str">
        <f>IF(InlandExpirationDates[[#This Row],[ExpirationDates]]="Expired", "Expired",InlandExpirationDates[[#This Row],[ExpirationDates]]-30)</f>
        <v>Expired</v>
      </c>
      <c r="F13" s="82" t="str">
        <f ca="1">IF(InlandExpirationDates[[#This Row],[30 Day]]&lt;=$V$2,"Yes","No")</f>
        <v>No</v>
      </c>
      <c r="G13" s="92" t="str">
        <f>IF(InlandExpirationDates[[#This Row],[ExpirationDates]]="Expired", "Expired",InlandExpirationDates[[#This Row],[ExpirationDates]]-90)</f>
        <v>Expired</v>
      </c>
      <c r="H13" s="82"/>
      <c r="I13" s="92" t="str">
        <f>IF(InlandExpirationDates[[#This Row],[ExpirationDates]]="Expired","Expired",InlandExpirationDates[[#This Row],[ExpirationDates]]-120)</f>
        <v>Expired</v>
      </c>
      <c r="J13" s="82" t="str">
        <f ca="1">IF(InlandExpirationDates[[#This Row],[120 Day]]&lt;=$V$2,"Yes","No")</f>
        <v>No</v>
      </c>
      <c r="K13" s="92" t="str">
        <f>IF(InlandExpirationDates[[#This Row],[ExpirationDates]]="Expired","Expired",InlandExpirationDates[[#This Row],[ExpirationDates]]-120)</f>
        <v>Expired</v>
      </c>
      <c r="L13" s="92" t="str">
        <f>IF(InlandExpirationDates[[#This Row],[ExpirationDates]]="Expired","Expired",InlandExpirationDates[[#This Row],[ExpirationDates]]-120)</f>
        <v>Expired</v>
      </c>
      <c r="M13" s="92" t="str">
        <f>IF(InlandExpirationDates[[#This Row],[ExpirationDates]]="Expired","Expired",InlandExpirationDates[[#This Row],[ExpirationDates]]-120)</f>
        <v>Expired</v>
      </c>
      <c r="N13" s="92" t="str">
        <f>IF(InlandExpirationDates[[#This Row],[ExpirationDates]]="Expired","Expired",InlandExpirationDates[[#This Row],[ExpirationDates]]-120)</f>
        <v>Expired</v>
      </c>
      <c r="O13" s="92" t="str">
        <f>IF(InlandExpirationDates[[#This Row],[ExpirationDates]]="Expired","Expired",InlandExpirationDates[[#This Row],[ExpirationDates]]-120)</f>
        <v>Expired</v>
      </c>
      <c r="P13" s="92" t="str">
        <f>IF(InlandExpirationDates[[#This Row],[ExpirationDates]]="Expired","Expired",InlandExpirationDates[[#This Row],[ExpirationDates]]-120)</f>
        <v>Expired</v>
      </c>
      <c r="Q13" s="92" t="str">
        <f>IF(InlandExpirationDates[[#This Row],[ExpirationDates]]="Expired","Expired",InlandExpirationDates[[#This Row],[ExpirationDates]]-120)</f>
        <v>Expired</v>
      </c>
      <c r="R13" s="92" t="str">
        <f>IF(InlandExpirationDates[[#This Row],[ExpirationDates]]="Expired","Expired",InlandExpirationDates[[#This Row],[ExpirationDates]]-120)</f>
        <v>Expired</v>
      </c>
      <c r="S13" s="92" t="str">
        <f>IF(InlandExpirationDates[[#This Row],[ExpirationDates]]="Expired","Expired",InlandExpirationDates[[#This Row],[ExpirationDates]]-120)</f>
        <v>Expired</v>
      </c>
    </row>
    <row r="14" spans="1:22" x14ac:dyDescent="0.35">
      <c r="A14" s="62" t="s">
        <v>164</v>
      </c>
      <c r="B14" s="92">
        <v>46951</v>
      </c>
      <c r="C14" s="92">
        <f>IF(InlandExpirationDates[[#This Row],[ExpirationDates]]="Expired", "Expired",InlandExpirationDates[[#This Row],[ExpirationDates]]-14)</f>
        <v>46937</v>
      </c>
      <c r="D14" s="82" t="str">
        <f ca="1">IF(InlandExpirationDates[[#This Row],[14 Day]]&lt;=$V$2,"Yes","No")</f>
        <v>No</v>
      </c>
      <c r="E14" s="92">
        <f>IF(InlandExpirationDates[[#This Row],[ExpirationDates]]="Expired", "Expired",InlandExpirationDates[[#This Row],[ExpirationDates]]-30)</f>
        <v>46921</v>
      </c>
      <c r="F14" s="82" t="str">
        <f ca="1">IF(InlandExpirationDates[[#This Row],[30 Day]]&lt;=$V$2,"Yes","No")</f>
        <v>No</v>
      </c>
      <c r="G14" s="92">
        <f>IF(InlandExpirationDates[[#This Row],[ExpirationDates]]="Expired", "Expired",InlandExpirationDates[[#This Row],[ExpirationDates]]-90)</f>
        <v>46861</v>
      </c>
      <c r="H14" s="82"/>
      <c r="I14" s="92">
        <f>IF(InlandExpirationDates[[#This Row],[ExpirationDates]]="Expired","Expired",InlandExpirationDates[[#This Row],[ExpirationDates]]-120)</f>
        <v>46831</v>
      </c>
      <c r="J14" s="82" t="str">
        <f ca="1">IF(InlandExpirationDates[[#This Row],[120 Day]]&lt;=$V$2,"Yes","No")</f>
        <v>No</v>
      </c>
      <c r="K14" s="63" t="s">
        <v>256</v>
      </c>
      <c r="L14" s="88" t="s">
        <v>256</v>
      </c>
      <c r="M14" s="88" t="s">
        <v>256</v>
      </c>
      <c r="N14" s="63">
        <v>45792</v>
      </c>
      <c r="O14" s="63">
        <v>45742</v>
      </c>
      <c r="P14" s="88" t="s">
        <v>257</v>
      </c>
      <c r="Q14" s="88" t="s">
        <v>258</v>
      </c>
      <c r="R14" s="88" t="s">
        <v>266</v>
      </c>
      <c r="S14" s="88" t="s">
        <v>260</v>
      </c>
    </row>
    <row r="15" spans="1:22" x14ac:dyDescent="0.35">
      <c r="A15" s="62" t="s">
        <v>165</v>
      </c>
      <c r="B15" s="92">
        <v>46722</v>
      </c>
      <c r="C15" s="92">
        <f>IF(InlandExpirationDates[[#This Row],[ExpirationDates]]="Expired", "Expired",InlandExpirationDates[[#This Row],[ExpirationDates]]-14)</f>
        <v>46708</v>
      </c>
      <c r="D15" s="82" t="str">
        <f ca="1">IF(InlandExpirationDates[[#This Row],[14 Day]]&lt;=$V$2,"Yes","No")</f>
        <v>No</v>
      </c>
      <c r="E15" s="92">
        <f>IF(InlandExpirationDates[[#This Row],[ExpirationDates]]="Expired", "Expired",InlandExpirationDates[[#This Row],[ExpirationDates]]-30)</f>
        <v>46692</v>
      </c>
      <c r="F15" s="82" t="str">
        <f ca="1">IF(InlandExpirationDates[[#This Row],[30 Day]]&lt;=$V$2,"Yes","No")</f>
        <v>No</v>
      </c>
      <c r="G15" s="92">
        <f>IF(InlandExpirationDates[[#This Row],[ExpirationDates]]="Expired", "Expired",InlandExpirationDates[[#This Row],[ExpirationDates]]-90)</f>
        <v>46632</v>
      </c>
      <c r="H15" s="82"/>
      <c r="I15" s="92">
        <f>IF(InlandExpirationDates[[#This Row],[ExpirationDates]]="Expired","Expired",InlandExpirationDates[[#This Row],[ExpirationDates]]-120)</f>
        <v>46602</v>
      </c>
      <c r="J15" s="82" t="str">
        <f ca="1">IF(InlandExpirationDates[[#This Row],[120 Day]]&lt;=$V$2,"Yes","No")</f>
        <v>No</v>
      </c>
      <c r="K15" s="63" t="s">
        <v>256</v>
      </c>
      <c r="L15" s="88" t="s">
        <v>256</v>
      </c>
      <c r="M15" s="88" t="s">
        <v>256</v>
      </c>
      <c r="N15" s="63" t="s">
        <v>256</v>
      </c>
      <c r="O15" s="63">
        <v>45743</v>
      </c>
      <c r="P15" s="88" t="s">
        <v>257</v>
      </c>
      <c r="Q15" s="88" t="s">
        <v>264</v>
      </c>
      <c r="R15" s="88" t="s">
        <v>267</v>
      </c>
      <c r="S15" s="88" t="s">
        <v>260</v>
      </c>
    </row>
    <row r="16" spans="1:22" x14ac:dyDescent="0.35">
      <c r="A16" s="62" t="s">
        <v>166</v>
      </c>
      <c r="B16" s="92">
        <v>46451</v>
      </c>
      <c r="C16" s="92">
        <f>IF(InlandExpirationDates[[#This Row],[ExpirationDates]]="Expired", "Expired",InlandExpirationDates[[#This Row],[ExpirationDates]]-14)</f>
        <v>46437</v>
      </c>
      <c r="D16" s="82" t="str">
        <f ca="1">IF(InlandExpirationDates[[#This Row],[14 Day]]&lt;=$V$2,"Yes","No")</f>
        <v>No</v>
      </c>
      <c r="E16" s="92">
        <f>IF(InlandExpirationDates[[#This Row],[ExpirationDates]]="Expired", "Expired",InlandExpirationDates[[#This Row],[ExpirationDates]]-30)</f>
        <v>46421</v>
      </c>
      <c r="F16" s="82" t="str">
        <f ca="1">IF(InlandExpirationDates[[#This Row],[30 Day]]&lt;=$V$2,"Yes","No")</f>
        <v>No</v>
      </c>
      <c r="G16" s="92">
        <f>IF(InlandExpirationDates[[#This Row],[ExpirationDates]]="Expired", "Expired",InlandExpirationDates[[#This Row],[ExpirationDates]]-90)</f>
        <v>46361</v>
      </c>
      <c r="H16" s="82"/>
      <c r="I16" s="92">
        <f>IF(InlandExpirationDates[[#This Row],[ExpirationDates]]="Expired","Expired",InlandExpirationDates[[#This Row],[ExpirationDates]]-120)</f>
        <v>46331</v>
      </c>
      <c r="J16" s="82" t="str">
        <f ca="1">IF(InlandExpirationDates[[#This Row],[120 Day]]&lt;=$V$2,"Yes","No")</f>
        <v>No</v>
      </c>
      <c r="K16" s="63"/>
      <c r="L16" s="88"/>
      <c r="M16" s="88"/>
      <c r="N16" s="63"/>
      <c r="O16" s="63"/>
      <c r="P16" s="88"/>
      <c r="Q16" s="88"/>
      <c r="R16" s="88"/>
      <c r="S16" s="88"/>
    </row>
    <row r="17" spans="1:19" x14ac:dyDescent="0.35">
      <c r="A17" s="62" t="s">
        <v>167</v>
      </c>
      <c r="B17" s="92">
        <v>46972</v>
      </c>
      <c r="C17" s="92">
        <f>IF(InlandExpirationDates[[#This Row],[ExpirationDates]]="Expired", "Expired",InlandExpirationDates[[#This Row],[ExpirationDates]]-14)</f>
        <v>46958</v>
      </c>
      <c r="D17" s="82" t="str">
        <f ca="1">IF(InlandExpirationDates[[#This Row],[14 Day]]&lt;=$V$2,"Yes","No")</f>
        <v>No</v>
      </c>
      <c r="E17" s="92">
        <f>IF(InlandExpirationDates[[#This Row],[ExpirationDates]]="Expired", "Expired",InlandExpirationDates[[#This Row],[ExpirationDates]]-30)</f>
        <v>46942</v>
      </c>
      <c r="F17" s="82" t="str">
        <f ca="1">IF(InlandExpirationDates[[#This Row],[30 Day]]&lt;=$V$2,"Yes","No")</f>
        <v>No</v>
      </c>
      <c r="G17" s="92">
        <f>IF(InlandExpirationDates[[#This Row],[ExpirationDates]]="Expired", "Expired",InlandExpirationDates[[#This Row],[ExpirationDates]]-90)</f>
        <v>46882</v>
      </c>
      <c r="H17" s="82"/>
      <c r="I17" s="92">
        <f>IF(InlandExpirationDates[[#This Row],[ExpirationDates]]="Expired","Expired",InlandExpirationDates[[#This Row],[ExpirationDates]]-120)</f>
        <v>46852</v>
      </c>
      <c r="J17" s="82" t="str">
        <f ca="1">IF(InlandExpirationDates[[#This Row],[120 Day]]&lt;=$V$2,"Yes","No")</f>
        <v>No</v>
      </c>
      <c r="K17" s="63">
        <v>45770</v>
      </c>
      <c r="L17" s="88" t="s">
        <v>256</v>
      </c>
      <c r="M17" s="88" t="s">
        <v>256</v>
      </c>
      <c r="N17" s="63"/>
      <c r="O17" s="63">
        <v>45831</v>
      </c>
      <c r="P17" s="88" t="s">
        <v>257</v>
      </c>
      <c r="Q17" s="88" t="s">
        <v>258</v>
      </c>
      <c r="R17" s="88" t="s">
        <v>266</v>
      </c>
      <c r="S17" s="88" t="s">
        <v>260</v>
      </c>
    </row>
    <row r="18" spans="1:19" x14ac:dyDescent="0.35">
      <c r="A18" s="62" t="s">
        <v>168</v>
      </c>
      <c r="B18" s="92">
        <v>46964</v>
      </c>
      <c r="C18" s="92">
        <f>IF(InlandExpirationDates[[#This Row],[ExpirationDates]]="Expired", "Expired",InlandExpirationDates[[#This Row],[ExpirationDates]]-14)</f>
        <v>46950</v>
      </c>
      <c r="D18" s="82" t="str">
        <f ca="1">IF(InlandExpirationDates[[#This Row],[14 Day]]&lt;=$V$2,"Yes","No")</f>
        <v>No</v>
      </c>
      <c r="E18" s="92">
        <f>IF(InlandExpirationDates[[#This Row],[ExpirationDates]]="Expired", "Expired",InlandExpirationDates[[#This Row],[ExpirationDates]]-30)</f>
        <v>46934</v>
      </c>
      <c r="F18" s="82" t="str">
        <f ca="1">IF(InlandExpirationDates[[#This Row],[30 Day]]&lt;=$V$2,"Yes","No")</f>
        <v>No</v>
      </c>
      <c r="G18" s="92">
        <f>IF(InlandExpirationDates[[#This Row],[ExpirationDates]]="Expired", "Expired",InlandExpirationDates[[#This Row],[ExpirationDates]]-90)</f>
        <v>46874</v>
      </c>
      <c r="H18" s="82"/>
      <c r="I18" s="92">
        <f>IF(InlandExpirationDates[[#This Row],[ExpirationDates]]="Expired","Expired",InlandExpirationDates[[#This Row],[ExpirationDates]]-120)</f>
        <v>46844</v>
      </c>
      <c r="J18" s="82" t="str">
        <f ca="1">IF(InlandExpirationDates[[#This Row],[120 Day]]&lt;=$V$2,"Yes","No")</f>
        <v>No</v>
      </c>
      <c r="K18" s="63" t="s">
        <v>256</v>
      </c>
      <c r="L18" s="88" t="s">
        <v>256</v>
      </c>
      <c r="M18" s="88" t="s">
        <v>256</v>
      </c>
      <c r="N18" s="63">
        <v>45763</v>
      </c>
      <c r="O18" s="63">
        <v>45758</v>
      </c>
      <c r="P18" s="88" t="s">
        <v>257</v>
      </c>
      <c r="Q18" s="88" t="s">
        <v>264</v>
      </c>
      <c r="R18" s="88" t="s">
        <v>268</v>
      </c>
      <c r="S18" s="88" t="s">
        <v>260</v>
      </c>
    </row>
    <row r="19" spans="1:19" x14ac:dyDescent="0.35">
      <c r="A19" s="62" t="s">
        <v>169</v>
      </c>
      <c r="B19" s="92">
        <v>47046</v>
      </c>
      <c r="C19" s="92">
        <f>IF(InlandExpirationDates[[#This Row],[ExpirationDates]]="Expired", "Expired",InlandExpirationDates[[#This Row],[ExpirationDates]]-14)</f>
        <v>47032</v>
      </c>
      <c r="D19" s="82" t="str">
        <f ca="1">IF(InlandExpirationDates[[#This Row],[14 Day]]&lt;=$V$2,"Yes","No")</f>
        <v>No</v>
      </c>
      <c r="E19" s="92">
        <f>IF(InlandExpirationDates[[#This Row],[ExpirationDates]]="Expired", "Expired",InlandExpirationDates[[#This Row],[ExpirationDates]]-30)</f>
        <v>47016</v>
      </c>
      <c r="F19" s="82" t="str">
        <f ca="1">IF(InlandExpirationDates[[#This Row],[30 Day]]&lt;=$V$2,"Yes","No")</f>
        <v>No</v>
      </c>
      <c r="G19" s="92">
        <f>IF(InlandExpirationDates[[#This Row],[ExpirationDates]]="Expired", "Expired",InlandExpirationDates[[#This Row],[ExpirationDates]]-90)</f>
        <v>46956</v>
      </c>
      <c r="H19" s="82"/>
      <c r="I19" s="92">
        <f>IF(InlandExpirationDates[[#This Row],[ExpirationDates]]="Expired","Expired",InlandExpirationDates[[#This Row],[ExpirationDates]]-120)</f>
        <v>46926</v>
      </c>
      <c r="J19" s="82" t="str">
        <f ca="1">IF(InlandExpirationDates[[#This Row],[120 Day]]&lt;=$V$2,"Yes","No")</f>
        <v>No</v>
      </c>
      <c r="K19" s="63">
        <v>45770</v>
      </c>
      <c r="L19" s="63" t="s">
        <v>256</v>
      </c>
      <c r="M19" s="63" t="s">
        <v>256</v>
      </c>
      <c r="N19" s="63" t="s">
        <v>256</v>
      </c>
      <c r="O19" s="82">
        <v>45821</v>
      </c>
      <c r="P19" s="82" t="s">
        <v>257</v>
      </c>
      <c r="Q19" s="82" t="s">
        <v>258</v>
      </c>
      <c r="R19" s="82" t="s">
        <v>269</v>
      </c>
      <c r="S19" s="63" t="s">
        <v>260</v>
      </c>
    </row>
    <row r="20" spans="1:19" x14ac:dyDescent="0.35">
      <c r="A20" s="62" t="s">
        <v>170</v>
      </c>
      <c r="B20" s="92">
        <v>46102</v>
      </c>
      <c r="C20" s="92">
        <f>IF(InlandExpirationDates[[#This Row],[ExpirationDates]]="Expired", "Expired",InlandExpirationDates[[#This Row],[ExpirationDates]]-14)</f>
        <v>46088</v>
      </c>
      <c r="D20" s="82" t="str">
        <f ca="1">IF(InlandExpirationDates[[#This Row],[14 Day]]&lt;=$V$2,"Yes","No")</f>
        <v>No</v>
      </c>
      <c r="E20" s="92">
        <f>IF(InlandExpirationDates[[#This Row],[ExpirationDates]]="Expired", "Expired",InlandExpirationDates[[#This Row],[ExpirationDates]]-30)</f>
        <v>46072</v>
      </c>
      <c r="F20" s="82" t="str">
        <f ca="1">IF(InlandExpirationDates[[#This Row],[30 Day]]&lt;=$V$2,"Yes","No")</f>
        <v>No</v>
      </c>
      <c r="G20" s="92">
        <f>IF(InlandExpirationDates[[#This Row],[ExpirationDates]]="Expired", "Expired",InlandExpirationDates[[#This Row],[ExpirationDates]]-90)</f>
        <v>46012</v>
      </c>
      <c r="H20" s="82"/>
      <c r="I20" s="92">
        <f>IF(InlandExpirationDates[[#This Row],[ExpirationDates]]="Expired","Expired",InlandExpirationDates[[#This Row],[ExpirationDates]]-120)</f>
        <v>45982</v>
      </c>
      <c r="J20" s="82" t="str">
        <f ca="1">IF(InlandExpirationDates[[#This Row],[120 Day]]&lt;=$V$2,"Yes","No")</f>
        <v>No</v>
      </c>
      <c r="K20" s="63"/>
      <c r="L20" s="88"/>
      <c r="M20" s="88"/>
      <c r="N20" s="63"/>
      <c r="O20" s="63"/>
      <c r="P20" s="88"/>
      <c r="Q20" s="88"/>
      <c r="R20" s="88"/>
      <c r="S20" s="88"/>
    </row>
    <row r="21" spans="1:19" x14ac:dyDescent="0.35">
      <c r="A21" s="62" t="s">
        <v>171</v>
      </c>
      <c r="B21" s="92" t="s">
        <v>262</v>
      </c>
      <c r="C21" s="92" t="str">
        <f>IF(InlandExpirationDates[[#This Row],[ExpirationDates]]="Expired", "Expired",InlandExpirationDates[[#This Row],[ExpirationDates]]-14)</f>
        <v>Expired</v>
      </c>
      <c r="D21" s="82" t="str">
        <f ca="1">IF(InlandExpirationDates[[#This Row],[14 Day]]&lt;=$V$2,"Yes","No")</f>
        <v>No</v>
      </c>
      <c r="E21" s="92" t="str">
        <f>IF(InlandExpirationDates[[#This Row],[ExpirationDates]]="Expired", "Expired",InlandExpirationDates[[#This Row],[ExpirationDates]]-30)</f>
        <v>Expired</v>
      </c>
      <c r="F21" s="82" t="str">
        <f ca="1">IF(InlandExpirationDates[[#This Row],[30 Day]]&lt;=$V$2,"Yes","No")</f>
        <v>No</v>
      </c>
      <c r="G21" s="92" t="str">
        <f>IF(InlandExpirationDates[[#This Row],[ExpirationDates]]="Expired", "Expired",InlandExpirationDates[[#This Row],[ExpirationDates]]-90)</f>
        <v>Expired</v>
      </c>
      <c r="H21" s="82"/>
      <c r="I21" s="92" t="str">
        <f>IF(InlandExpirationDates[[#This Row],[ExpirationDates]]="Expired","Expired",InlandExpirationDates[[#This Row],[ExpirationDates]]-120)</f>
        <v>Expired</v>
      </c>
      <c r="J21" s="82" t="str">
        <f ca="1">IF(InlandExpirationDates[[#This Row],[120 Day]]&lt;=$V$2,"Yes","No")</f>
        <v>No</v>
      </c>
      <c r="K21" s="63">
        <v>45770</v>
      </c>
      <c r="L21" s="82" t="s">
        <v>262</v>
      </c>
      <c r="M21" s="82" t="s">
        <v>262</v>
      </c>
      <c r="N21" s="82" t="s">
        <v>262</v>
      </c>
      <c r="O21" s="82" t="s">
        <v>262</v>
      </c>
      <c r="P21" s="82" t="s">
        <v>262</v>
      </c>
      <c r="Q21" s="82" t="s">
        <v>262</v>
      </c>
      <c r="R21" s="82" t="s">
        <v>262</v>
      </c>
      <c r="S21" s="63" t="s">
        <v>262</v>
      </c>
    </row>
    <row r="22" spans="1:19" x14ac:dyDescent="0.35">
      <c r="A22" s="62" t="s">
        <v>172</v>
      </c>
      <c r="B22" s="92">
        <v>46817</v>
      </c>
      <c r="C22" s="92">
        <f>IF(InlandExpirationDates[[#This Row],[ExpirationDates]]="Expired", "Expired",InlandExpirationDates[[#This Row],[ExpirationDates]]-14)</f>
        <v>46803</v>
      </c>
      <c r="D22" s="82" t="str">
        <f ca="1">IF(InlandExpirationDates[[#This Row],[14 Day]]&lt;=$V$2,"Yes","No")</f>
        <v>No</v>
      </c>
      <c r="E22" s="92">
        <f>IF(InlandExpirationDates[[#This Row],[ExpirationDates]]="Expired", "Expired",InlandExpirationDates[[#This Row],[ExpirationDates]]-30)</f>
        <v>46787</v>
      </c>
      <c r="F22" s="82" t="str">
        <f ca="1">IF(InlandExpirationDates[[#This Row],[30 Day]]&lt;=$V$2,"Yes","No")</f>
        <v>No</v>
      </c>
      <c r="G22" s="92">
        <f>IF(InlandExpirationDates[[#This Row],[ExpirationDates]]="Expired", "Expired",InlandExpirationDates[[#This Row],[ExpirationDates]]-90)</f>
        <v>46727</v>
      </c>
      <c r="H22" s="82"/>
      <c r="I22" s="92">
        <f>IF(InlandExpirationDates[[#This Row],[ExpirationDates]]="Expired","Expired",InlandExpirationDates[[#This Row],[ExpirationDates]]-120)</f>
        <v>46697</v>
      </c>
      <c r="J22" s="82" t="str">
        <f ca="1">IF(InlandExpirationDates[[#This Row],[120 Day]]&lt;=$V$2,"Yes","No")</f>
        <v>No</v>
      </c>
      <c r="K22" s="63"/>
      <c r="L22" s="88"/>
      <c r="M22" s="88"/>
      <c r="N22" s="63"/>
      <c r="O22" s="63"/>
      <c r="P22" s="88"/>
      <c r="Q22" s="88"/>
      <c r="R22" s="88"/>
      <c r="S22" s="88"/>
    </row>
    <row r="23" spans="1:19" x14ac:dyDescent="0.35">
      <c r="A23" s="62" t="s">
        <v>173</v>
      </c>
      <c r="B23" s="92">
        <v>46900</v>
      </c>
      <c r="C23" s="92">
        <f>IF(InlandExpirationDates[[#This Row],[ExpirationDates]]="Expired", "Expired",InlandExpirationDates[[#This Row],[ExpirationDates]]-14)</f>
        <v>46886</v>
      </c>
      <c r="D23" s="82" t="str">
        <f ca="1">IF(InlandExpirationDates[[#This Row],[14 Day]]&lt;=$V$2,"Yes","No")</f>
        <v>No</v>
      </c>
      <c r="E23" s="92">
        <f>IF(InlandExpirationDates[[#This Row],[ExpirationDates]]="Expired", "Expired",InlandExpirationDates[[#This Row],[ExpirationDates]]-30)</f>
        <v>46870</v>
      </c>
      <c r="F23" s="82" t="str">
        <f ca="1">IF(InlandExpirationDates[[#This Row],[30 Day]]&lt;=$V$2,"Yes","No")</f>
        <v>No</v>
      </c>
      <c r="G23" s="92">
        <f>IF(InlandExpirationDates[[#This Row],[ExpirationDates]]="Expired", "Expired",InlandExpirationDates[[#This Row],[ExpirationDates]]-90)</f>
        <v>46810</v>
      </c>
      <c r="H23" s="82"/>
      <c r="I23" s="92">
        <f>IF(InlandExpirationDates[[#This Row],[ExpirationDates]]="Expired","Expired",InlandExpirationDates[[#This Row],[ExpirationDates]]-120)</f>
        <v>46780</v>
      </c>
      <c r="J23" s="82" t="str">
        <f ca="1">IF(InlandExpirationDates[[#This Row],[120 Day]]&lt;=$V$2,"Yes","No")</f>
        <v>No</v>
      </c>
      <c r="K23" s="63" t="s">
        <v>256</v>
      </c>
      <c r="L23" s="88" t="s">
        <v>256</v>
      </c>
      <c r="M23" s="88" t="s">
        <v>256</v>
      </c>
      <c r="N23" s="63" t="s">
        <v>256</v>
      </c>
      <c r="O23" s="63">
        <v>45698</v>
      </c>
      <c r="P23" s="88" t="s">
        <v>257</v>
      </c>
      <c r="Q23" s="88" t="s">
        <v>264</v>
      </c>
      <c r="R23" s="88" t="s">
        <v>265</v>
      </c>
      <c r="S23" s="88" t="s">
        <v>260</v>
      </c>
    </row>
    <row r="24" spans="1:19" x14ac:dyDescent="0.35">
      <c r="A24" s="62" t="s">
        <v>174</v>
      </c>
      <c r="B24" s="92">
        <v>46008</v>
      </c>
      <c r="C24" s="92">
        <f>IF(InlandExpirationDates[[#This Row],[ExpirationDates]]="Expired", "Expired",InlandExpirationDates[[#This Row],[ExpirationDates]]-14)</f>
        <v>45994</v>
      </c>
      <c r="D24" s="82" t="str">
        <f ca="1">IF(InlandExpirationDates[[#This Row],[14 Day]]&lt;=$V$2,"Yes","No")</f>
        <v>No</v>
      </c>
      <c r="E24" s="92">
        <f>IF(InlandExpirationDates[[#This Row],[ExpirationDates]]="Expired", "Expired",InlandExpirationDates[[#This Row],[ExpirationDates]]-30)</f>
        <v>45978</v>
      </c>
      <c r="F24" s="82" t="str">
        <f ca="1">IF(InlandExpirationDates[[#This Row],[30 Day]]&lt;=$V$2,"Yes","No")</f>
        <v>Yes</v>
      </c>
      <c r="G24" s="92">
        <f>IF(InlandExpirationDates[[#This Row],[ExpirationDates]]="Expired", "Expired",InlandExpirationDates[[#This Row],[ExpirationDates]]-90)</f>
        <v>45918</v>
      </c>
      <c r="H24" s="82"/>
      <c r="I24" s="92">
        <f>IF(InlandExpirationDates[[#This Row],[ExpirationDates]]="Expired","Expired",InlandExpirationDates[[#This Row],[ExpirationDates]]-120)</f>
        <v>45888</v>
      </c>
      <c r="J24" s="82" t="str">
        <f ca="1">IF(InlandExpirationDates[[#This Row],[120 Day]]&lt;=$V$2,"Yes","No")</f>
        <v>Yes</v>
      </c>
      <c r="K24" s="63" t="s">
        <v>256</v>
      </c>
      <c r="L24" s="89">
        <v>45889</v>
      </c>
      <c r="M24" s="89" t="s">
        <v>256</v>
      </c>
      <c r="N24" s="63">
        <v>45918</v>
      </c>
      <c r="O24" s="63">
        <v>45908</v>
      </c>
      <c r="P24" s="88" t="s">
        <v>263</v>
      </c>
      <c r="Q24" s="88" t="s">
        <v>258</v>
      </c>
      <c r="R24" s="88"/>
      <c r="S24" s="88"/>
    </row>
    <row r="25" spans="1:19" x14ac:dyDescent="0.35">
      <c r="A25" s="62" t="s">
        <v>175</v>
      </c>
      <c r="B25" s="92" t="s">
        <v>262</v>
      </c>
      <c r="C25" s="92" t="str">
        <f>IF(InlandExpirationDates[[#This Row],[ExpirationDates]]="Expired", "Expired",InlandExpirationDates[[#This Row],[ExpirationDates]]-14)</f>
        <v>Expired</v>
      </c>
      <c r="D25" s="82" t="str">
        <f ca="1">IF(InlandExpirationDates[[#This Row],[14 Day]]&lt;=$V$2,"Yes","No")</f>
        <v>No</v>
      </c>
      <c r="E25" s="92" t="str">
        <f>IF(InlandExpirationDates[[#This Row],[ExpirationDates]]="Expired", "Expired",InlandExpirationDates[[#This Row],[ExpirationDates]]-30)</f>
        <v>Expired</v>
      </c>
      <c r="F25" s="82" t="str">
        <f ca="1">IF(InlandExpirationDates[[#This Row],[30 Day]]&lt;=$V$2,"Yes","No")</f>
        <v>No</v>
      </c>
      <c r="G25" s="92" t="str">
        <f>IF(InlandExpirationDates[[#This Row],[ExpirationDates]]="Expired", "Expired",InlandExpirationDates[[#This Row],[ExpirationDates]]-90)</f>
        <v>Expired</v>
      </c>
      <c r="H25" s="82"/>
      <c r="I25" s="92" t="str">
        <f>IF(InlandExpirationDates[[#This Row],[ExpirationDates]]="Expired","Expired",InlandExpirationDates[[#This Row],[ExpirationDates]]-120)</f>
        <v>Expired</v>
      </c>
      <c r="J25" s="82" t="str">
        <f ca="1">IF(InlandExpirationDates[[#This Row],[120 Day]]&lt;=$V$2,"Yes","No")</f>
        <v>No</v>
      </c>
      <c r="K25" s="63"/>
      <c r="L25" s="88"/>
      <c r="M25" s="88"/>
      <c r="N25" s="63"/>
      <c r="O25" s="63"/>
      <c r="P25" s="88"/>
      <c r="Q25" s="88"/>
      <c r="R25" s="88"/>
      <c r="S25" s="88"/>
    </row>
    <row r="26" spans="1:19" x14ac:dyDescent="0.35">
      <c r="A26" s="62" t="s">
        <v>176</v>
      </c>
      <c r="B26" s="92">
        <v>46723</v>
      </c>
      <c r="C26" s="92">
        <f>IF(InlandExpirationDates[[#This Row],[ExpirationDates]]="Expired", "Expired",InlandExpirationDates[[#This Row],[ExpirationDates]]-14)</f>
        <v>46709</v>
      </c>
      <c r="D26" s="82" t="str">
        <f ca="1">IF(InlandExpirationDates[[#This Row],[14 Day]]&lt;=$V$2,"Yes","No")</f>
        <v>No</v>
      </c>
      <c r="E26" s="92">
        <f>IF(InlandExpirationDates[[#This Row],[ExpirationDates]]="Expired", "Expired",InlandExpirationDates[[#This Row],[ExpirationDates]]-30)</f>
        <v>46693</v>
      </c>
      <c r="F26" s="82" t="str">
        <f ca="1">IF(InlandExpirationDates[[#This Row],[30 Day]]&lt;=$V$2,"Yes","No")</f>
        <v>No</v>
      </c>
      <c r="G26" s="92">
        <f>IF(InlandExpirationDates[[#This Row],[ExpirationDates]]="Expired", "Expired",InlandExpirationDates[[#This Row],[ExpirationDates]]-90)</f>
        <v>46633</v>
      </c>
      <c r="H26" s="82"/>
      <c r="I26" s="92">
        <f>IF(InlandExpirationDates[[#This Row],[ExpirationDates]]="Expired","Expired",InlandExpirationDates[[#This Row],[ExpirationDates]]-120)</f>
        <v>46603</v>
      </c>
      <c r="J26" s="82" t="str">
        <f ca="1">IF(InlandExpirationDates[[#This Row],[120 Day]]&lt;=$V$2,"Yes","No")</f>
        <v>No</v>
      </c>
      <c r="K26" s="63"/>
      <c r="L26" s="88"/>
      <c r="M26" s="88"/>
      <c r="N26" s="63"/>
      <c r="O26" s="63"/>
      <c r="P26" s="88"/>
      <c r="Q26" s="88"/>
      <c r="R26" s="88"/>
      <c r="S26" s="88"/>
    </row>
    <row r="27" spans="1:19" x14ac:dyDescent="0.35">
      <c r="A27" s="62" t="s">
        <v>177</v>
      </c>
      <c r="B27" s="92">
        <v>46846</v>
      </c>
      <c r="C27" s="92">
        <f>IF(InlandExpirationDates[[#This Row],[ExpirationDates]]="Expired", "Expired",InlandExpirationDates[[#This Row],[ExpirationDates]]-14)</f>
        <v>46832</v>
      </c>
      <c r="D27" s="82" t="str">
        <f ca="1">IF(InlandExpirationDates[[#This Row],[14 Day]]&lt;=$V$2,"Yes","No")</f>
        <v>No</v>
      </c>
      <c r="E27" s="92">
        <f>IF(InlandExpirationDates[[#This Row],[ExpirationDates]]="Expired", "Expired",InlandExpirationDates[[#This Row],[ExpirationDates]]-30)</f>
        <v>46816</v>
      </c>
      <c r="F27" s="82" t="str">
        <f ca="1">IF(InlandExpirationDates[[#This Row],[30 Day]]&lt;=$V$2,"Yes","No")</f>
        <v>No</v>
      </c>
      <c r="G27" s="92">
        <f>IF(InlandExpirationDates[[#This Row],[ExpirationDates]]="Expired", "Expired",InlandExpirationDates[[#This Row],[ExpirationDates]]-90)</f>
        <v>46756</v>
      </c>
      <c r="H27" s="82"/>
      <c r="I27" s="92">
        <f>IF(InlandExpirationDates[[#This Row],[ExpirationDates]]="Expired","Expired",InlandExpirationDates[[#This Row],[ExpirationDates]]-120)</f>
        <v>46726</v>
      </c>
      <c r="J27" s="82" t="str">
        <f ca="1">IF(InlandExpirationDates[[#This Row],[120 Day]]&lt;=$V$2,"Yes","No")</f>
        <v>No</v>
      </c>
      <c r="K27" s="63" t="s">
        <v>256</v>
      </c>
      <c r="L27" s="88" t="s">
        <v>256</v>
      </c>
      <c r="M27" s="88" t="s">
        <v>256</v>
      </c>
      <c r="N27" s="63">
        <v>45638</v>
      </c>
      <c r="O27" s="63">
        <v>45625</v>
      </c>
      <c r="P27" s="88" t="s">
        <v>257</v>
      </c>
      <c r="Q27" s="88" t="s">
        <v>258</v>
      </c>
      <c r="R27" s="88" t="s">
        <v>270</v>
      </c>
      <c r="S27" s="88" t="s">
        <v>260</v>
      </c>
    </row>
    <row r="28" spans="1:19" x14ac:dyDescent="0.35">
      <c r="A28" s="62" t="s">
        <v>178</v>
      </c>
      <c r="B28" s="92">
        <v>46062</v>
      </c>
      <c r="C28" s="92">
        <f>IF(InlandExpirationDates[[#This Row],[ExpirationDates]]="Expired", "Expired",InlandExpirationDates[[#This Row],[ExpirationDates]]-14)</f>
        <v>46048</v>
      </c>
      <c r="D28" s="82" t="str">
        <f ca="1">IF(InlandExpirationDates[[#This Row],[14 Day]]&lt;=$V$2,"Yes","No")</f>
        <v>No</v>
      </c>
      <c r="E28" s="92">
        <f>IF(InlandExpirationDates[[#This Row],[ExpirationDates]]="Expired", "Expired",InlandExpirationDates[[#This Row],[ExpirationDates]]-30)</f>
        <v>46032</v>
      </c>
      <c r="F28" s="82" t="str">
        <f ca="1">IF(InlandExpirationDates[[#This Row],[30 Day]]&lt;=$V$2,"Yes","No")</f>
        <v>No</v>
      </c>
      <c r="G28" s="92">
        <f>IF(InlandExpirationDates[[#This Row],[ExpirationDates]]="Expired", "Expired",InlandExpirationDates[[#This Row],[ExpirationDates]]-90)</f>
        <v>45972</v>
      </c>
      <c r="H28" s="82"/>
      <c r="I28" s="92">
        <f>IF(InlandExpirationDates[[#This Row],[ExpirationDates]]="Expired","Expired",InlandExpirationDates[[#This Row],[ExpirationDates]]-120)</f>
        <v>45942</v>
      </c>
      <c r="J28" s="82" t="str">
        <f ca="1">IF(InlandExpirationDates[[#This Row],[120 Day]]&lt;=$V$2,"Yes","No")</f>
        <v>Yes</v>
      </c>
      <c r="K28" s="63">
        <v>45943</v>
      </c>
      <c r="L28" s="88"/>
      <c r="M28" s="88"/>
      <c r="N28" s="63"/>
      <c r="O28" s="63"/>
      <c r="P28" s="88"/>
      <c r="Q28" s="88"/>
      <c r="R28" s="88"/>
      <c r="S28" s="88"/>
    </row>
    <row r="29" spans="1:19" x14ac:dyDescent="0.35">
      <c r="A29" s="62" t="s">
        <v>179</v>
      </c>
      <c r="B29" s="92">
        <v>46146</v>
      </c>
      <c r="C29" s="92">
        <f>IF(InlandExpirationDates[[#This Row],[ExpirationDates]]="Expired", "Expired",InlandExpirationDates[[#This Row],[ExpirationDates]]-14)</f>
        <v>46132</v>
      </c>
      <c r="D29" s="82" t="str">
        <f ca="1">IF(InlandExpirationDates[[#This Row],[14 Day]]&lt;=$V$2,"Yes","No")</f>
        <v>No</v>
      </c>
      <c r="E29" s="92">
        <f>IF(InlandExpirationDates[[#This Row],[ExpirationDates]]="Expired", "Expired",InlandExpirationDates[[#This Row],[ExpirationDates]]-30)</f>
        <v>46116</v>
      </c>
      <c r="F29" s="82" t="str">
        <f ca="1">IF(InlandExpirationDates[[#This Row],[30 Day]]&lt;=$V$2,"Yes","No")</f>
        <v>No</v>
      </c>
      <c r="G29" s="92">
        <f>IF(InlandExpirationDates[[#This Row],[ExpirationDates]]="Expired", "Expired",InlandExpirationDates[[#This Row],[ExpirationDates]]-90)</f>
        <v>46056</v>
      </c>
      <c r="H29" s="82"/>
      <c r="I29" s="92">
        <f>IF(InlandExpirationDates[[#This Row],[ExpirationDates]]="Expired","Expired",InlandExpirationDates[[#This Row],[ExpirationDates]]-120)</f>
        <v>46026</v>
      </c>
      <c r="J29" s="82" t="str">
        <f ca="1">IF(InlandExpirationDates[[#This Row],[120 Day]]&lt;=$V$2,"Yes","No")</f>
        <v>No</v>
      </c>
      <c r="K29" s="63"/>
      <c r="L29" s="88"/>
      <c r="M29" s="88"/>
      <c r="N29" s="63"/>
      <c r="O29" s="63"/>
      <c r="P29" s="88"/>
      <c r="Q29" s="88"/>
      <c r="R29" s="88"/>
      <c r="S29" s="88"/>
    </row>
    <row r="30" spans="1:19" x14ac:dyDescent="0.35">
      <c r="A30" s="62" t="s">
        <v>180</v>
      </c>
      <c r="B30" s="93">
        <v>46920</v>
      </c>
      <c r="C30" s="93">
        <f>IF(InlandExpirationDates[[#This Row],[ExpirationDates]]="Expired", "Expired",InlandExpirationDates[[#This Row],[ExpirationDates]]-14)</f>
        <v>46906</v>
      </c>
      <c r="D30" s="63" t="str">
        <f ca="1">IF(InlandExpirationDates[[#This Row],[14 Day]]&lt;=$V$2,"Yes","No")</f>
        <v>No</v>
      </c>
      <c r="E30" s="93">
        <f>IF(InlandExpirationDates[[#This Row],[ExpirationDates]]="Expired", "Expired",InlandExpirationDates[[#This Row],[ExpirationDates]]-30)</f>
        <v>46890</v>
      </c>
      <c r="F30" s="63" t="str">
        <f ca="1">IF(InlandExpirationDates[[#This Row],[30 Day]]&lt;=$V$2,"Yes","No")</f>
        <v>No</v>
      </c>
      <c r="G30" s="93">
        <f>IF(InlandExpirationDates[[#This Row],[ExpirationDates]]="Expired", "Expired",InlandExpirationDates[[#This Row],[ExpirationDates]]-90)</f>
        <v>46830</v>
      </c>
      <c r="H30" s="63"/>
      <c r="I30" s="93">
        <f>IF(InlandExpirationDates[[#This Row],[ExpirationDates]]="Expired","Expired",InlandExpirationDates[[#This Row],[ExpirationDates]]-120)</f>
        <v>46800</v>
      </c>
      <c r="J30" s="63" t="str">
        <f ca="1">IF(InlandExpirationDates[[#This Row],[120 Day]]&lt;=$V$2,"Yes","No")</f>
        <v>No</v>
      </c>
      <c r="K30" s="63">
        <v>45649</v>
      </c>
      <c r="L30" s="88" t="s">
        <v>256</v>
      </c>
      <c r="M30" s="88" t="s">
        <v>256</v>
      </c>
      <c r="N30" s="63">
        <v>45649</v>
      </c>
      <c r="O30" s="63">
        <v>45594</v>
      </c>
      <c r="P30" s="88" t="s">
        <v>257</v>
      </c>
      <c r="Q30" s="88" t="s">
        <v>264</v>
      </c>
      <c r="R30" s="88" t="s">
        <v>271</v>
      </c>
      <c r="S30" s="88" t="s">
        <v>260</v>
      </c>
    </row>
    <row r="31" spans="1:19" x14ac:dyDescent="0.35">
      <c r="A31" s="62" t="s">
        <v>272</v>
      </c>
      <c r="B31" s="94">
        <v>45974</v>
      </c>
      <c r="C31" s="94">
        <f>IF(InlandExpirationDates[[#This Row],[ExpirationDates]]="Expired", "Expired",InlandExpirationDates[[#This Row],[ExpirationDates]]-14)</f>
        <v>45960</v>
      </c>
      <c r="D31" s="90" t="str">
        <f ca="1">IF(InlandExpirationDates[[#This Row],[14 Day]]&lt;=$V$2,"Yes","No")</f>
        <v>Yes</v>
      </c>
      <c r="E31" s="92">
        <f>IF(InlandExpirationDates[[#This Row],[ExpirationDates]]="Expired", "Expired",InlandExpirationDates[[#This Row],[ExpirationDates]]-30)</f>
        <v>45944</v>
      </c>
      <c r="F31" s="82" t="str">
        <f ca="1">IF(InlandExpirationDates[[#This Row],[30 Day]]&lt;=$V$2,"Yes","No")</f>
        <v>Yes</v>
      </c>
      <c r="G31" s="92">
        <f>IF(InlandExpirationDates[[#This Row],[ExpirationDates]]="Expired", "Expired",InlandExpirationDates[[#This Row],[ExpirationDates]]-90)</f>
        <v>45884</v>
      </c>
      <c r="H31" s="82"/>
      <c r="I31" s="92">
        <f>IF(InlandExpirationDates[[#This Row],[ExpirationDates]]="Expired","Expired",InlandExpirationDates[[#This Row],[ExpirationDates]]-120)</f>
        <v>45854</v>
      </c>
      <c r="J31" s="82" t="str">
        <f ca="1">IF(InlandExpirationDates[[#This Row],[120 Day]]&lt;=$V$2,"Yes","No")</f>
        <v>Yes</v>
      </c>
      <c r="K31" s="63"/>
      <c r="L31" s="88"/>
      <c r="M31" s="88"/>
      <c r="N31" s="63"/>
      <c r="O31" s="63"/>
      <c r="P31" s="88"/>
      <c r="Q31" s="88"/>
      <c r="R31" s="88"/>
      <c r="S31" s="88"/>
    </row>
    <row r="32" spans="1:19" x14ac:dyDescent="0.35">
      <c r="A32" s="62" t="s">
        <v>273</v>
      </c>
      <c r="B32" s="92">
        <v>45884</v>
      </c>
      <c r="C32" s="92">
        <f>IF(InlandExpirationDates[[#This Row],[ExpirationDates]]="Expired", "Expired",InlandExpirationDates[[#This Row],[ExpirationDates]]-14)</f>
        <v>45870</v>
      </c>
      <c r="D32" s="82" t="str">
        <f ca="1">IF(InlandExpirationDates[[#This Row],[14 Day]]&lt;=$V$2,"Yes","No")</f>
        <v>Yes</v>
      </c>
      <c r="E32" s="92">
        <f>IF(InlandExpirationDates[[#This Row],[ExpirationDates]]="Expired", "Expired",InlandExpirationDates[[#This Row],[ExpirationDates]]-30)</f>
        <v>45854</v>
      </c>
      <c r="F32" s="82" t="str">
        <f ca="1">IF(InlandExpirationDates[[#This Row],[30 Day]]&lt;=$V$2,"Yes","No")</f>
        <v>Yes</v>
      </c>
      <c r="G32" s="92">
        <f>IF(InlandExpirationDates[[#This Row],[ExpirationDates]]="Expired", "Expired",InlandExpirationDates[[#This Row],[ExpirationDates]]-90)</f>
        <v>45794</v>
      </c>
      <c r="H32" s="82"/>
      <c r="I32" s="92">
        <f>IF(InlandExpirationDates[[#This Row],[ExpirationDates]]="Expired","Expired",InlandExpirationDates[[#This Row],[ExpirationDates]]-120)</f>
        <v>45764</v>
      </c>
      <c r="J32" s="82" t="str">
        <f ca="1">IF(InlandExpirationDates[[#This Row],[120 Day]]&lt;=$V$2,"Yes","No")</f>
        <v>Yes</v>
      </c>
      <c r="K32" s="63"/>
      <c r="L32" s="88"/>
      <c r="M32" s="88"/>
      <c r="N32" s="63"/>
      <c r="O32" s="63"/>
      <c r="P32" s="88"/>
      <c r="Q32" s="88"/>
      <c r="R32" s="88"/>
      <c r="S32" s="88"/>
    </row>
    <row r="33" spans="1:19" x14ac:dyDescent="0.35">
      <c r="A33" s="62" t="s">
        <v>274</v>
      </c>
      <c r="B33" s="92">
        <v>45868</v>
      </c>
      <c r="C33" s="92">
        <f>IF(InlandExpirationDates[[#This Row],[ExpirationDates]]="Expired", "Expired",InlandExpirationDates[[#This Row],[ExpirationDates]]-14)</f>
        <v>45854</v>
      </c>
      <c r="D33" s="82" t="str">
        <f ca="1">IF(InlandExpirationDates[[#This Row],[14 Day]]&lt;=$V$2,"Yes","No")</f>
        <v>Yes</v>
      </c>
      <c r="E33" s="92">
        <f>IF(InlandExpirationDates[[#This Row],[ExpirationDates]]="Expired", "Expired",InlandExpirationDates[[#This Row],[ExpirationDates]]-30)</f>
        <v>45838</v>
      </c>
      <c r="F33" s="82" t="str">
        <f ca="1">IF(InlandExpirationDates[[#This Row],[30 Day]]&lt;=$V$2,"Yes","No")</f>
        <v>Yes</v>
      </c>
      <c r="G33" s="92">
        <f>IF(InlandExpirationDates[[#This Row],[ExpirationDates]]="Expired", "Expired",InlandExpirationDates[[#This Row],[ExpirationDates]]-90)</f>
        <v>45778</v>
      </c>
      <c r="H33" s="82"/>
      <c r="I33" s="92">
        <f>IF(InlandExpirationDates[[#This Row],[ExpirationDates]]="Expired","Expired",InlandExpirationDates[[#This Row],[ExpirationDates]]-120)</f>
        <v>45748</v>
      </c>
      <c r="J33" s="82" t="str">
        <f ca="1">IF(InlandExpirationDates[[#This Row],[120 Day]]&lt;=$V$2,"Yes","No")</f>
        <v>Yes</v>
      </c>
      <c r="K33" s="63"/>
      <c r="L33" s="88"/>
      <c r="M33" s="88"/>
      <c r="N33" s="63"/>
      <c r="O33" s="63"/>
      <c r="P33" s="88"/>
      <c r="Q33" s="88"/>
      <c r="R33" s="88"/>
      <c r="S33" s="88"/>
    </row>
  </sheetData>
  <sheetProtection algorithmName="SHA-512" hashValue="ArbTGEQspNoP2al7kr+7f3sEvK7yyXVPH1MpnK/qvhtpSId3mPBaZ6AoTZ7Rb14hLafTz094sM/6m2xlmT1btw==" saltValue="2rg4Gr3ZJnSHXwIEADOk+A==" spinCount="100000" sheet="1" objects="1" scenarios="1"/>
  <sortState xmlns:xlrd2="http://schemas.microsoft.com/office/spreadsheetml/2017/richdata2" ref="A2:B33">
    <sortCondition ref="A2:A33"/>
  </sortState>
  <phoneticPr fontId="7" type="noConversion"/>
  <conditionalFormatting sqref="B1:B1048576">
    <cfRule type="cellIs" dxfId="4" priority="1" stopIfTrue="1" operator="equal">
      <formula>"Expired"</formula>
    </cfRule>
    <cfRule type="cellIs" dxfId="3" priority="22" stopIfTrue="1" operator="lessThanOrEqual">
      <formula>$V$2</formula>
    </cfRule>
    <cfRule type="expression" dxfId="2" priority="23" stopIfTrue="1">
      <formula>$D1="Yes"</formula>
    </cfRule>
    <cfRule type="expression" dxfId="1" priority="24" stopIfTrue="1">
      <formula>$F1="Yes"</formula>
    </cfRule>
    <cfRule type="expression" dxfId="0" priority="25" stopIfTrue="1">
      <formula>$J1="Yes"</formula>
    </cfRule>
  </conditionalFormatting>
  <dataValidations count="3">
    <dataValidation type="list" allowBlank="1" showInputMessage="1" showErrorMessage="1" sqref="P2:P6 P8:P12 P14:P33" xr:uid="{B2F2B6D3-9F67-4633-991B-5DB63C3A5363}">
      <formula1>"In-Review, Completed, Expired"</formula1>
    </dataValidation>
    <dataValidation type="list" allowBlank="1" showInputMessage="1" showErrorMessage="1" sqref="Q2:Q6 Q8:Q12 Q14:Q33" xr:uid="{460B7035-8D25-4123-8698-D825CBDA6C13}">
      <formula1>"Expired, 6 Hr. Unannounced Inland On-water Drill, Equipment Verification Insp"</formula1>
    </dataValidation>
    <dataValidation type="list" allowBlank="1" showInputMessage="1" showErrorMessage="1" sqref="S2:S6 S8:S12 S14:S1048576" xr:uid="{51B72E10-309F-4D96-B8CC-F408C477E901}">
      <formula1>"Passed, Failed, Expired"</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324b88-05d1-44b8-b51e-a55251960bb8" xsi:nil="true"/>
    <lcf76f155ced4ddcb4097134ff3c332f xmlns="967bc9a5-75b3-4878-87a2-1a148d95501d">
      <Terms xmlns="http://schemas.microsoft.com/office/infopath/2007/PartnerControls"/>
    </lcf76f155ced4ddcb4097134ff3c332f>
    <_dlc_DocId xmlns="f6324b88-05d1-44b8-b51e-a55251960bb8">OSPR-1643552993-6548</_dlc_DocId>
    <_dlc_DocIdUrl xmlns="f6324b88-05d1-44b8-b51e-a55251960bb8">
      <Url>https://cdfw.sharepoint.com/sites/OSPR/CPlan/_layouts/15/DocIdRedir.aspx?ID=OSPR-1643552993-6548</Url>
      <Description>OSPR-1643552993-6548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EED514C80AF649B5DB5121E9AE5BB1" ma:contentTypeVersion="16" ma:contentTypeDescription="Create a new document." ma:contentTypeScope="" ma:versionID="809e0ee3063051369b58405a27ec4156">
  <xsd:schema xmlns:xsd="http://www.w3.org/2001/XMLSchema" xmlns:xs="http://www.w3.org/2001/XMLSchema" xmlns:p="http://schemas.microsoft.com/office/2006/metadata/properties" xmlns:ns2="f6324b88-05d1-44b8-b51e-a55251960bb8" xmlns:ns3="967bc9a5-75b3-4878-87a2-1a148d95501d" targetNamespace="http://schemas.microsoft.com/office/2006/metadata/properties" ma:root="true" ma:fieldsID="b34b1db48a752ad8f906e33b14d0a391" ns2:_="" ns3:_="">
    <xsd:import namespace="f6324b88-05d1-44b8-b51e-a55251960bb8"/>
    <xsd:import namespace="967bc9a5-75b3-4878-87a2-1a148d95501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2:TaxCatchAll" minOccurs="0"/>
                <xsd:element ref="ns3:MediaServiceOCR" minOccurs="0"/>
                <xsd:element ref="ns3:lcf76f155ced4ddcb4097134ff3c332f"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324b88-05d1-44b8-b51e-a55251960bb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5f96e98e-6bb7-4be4-8760-2f030a84d3b2}" ma:internalName="TaxCatchAll" ma:showField="CatchAllData" ma:web="f6324b88-05d1-44b8-b51e-a55251960b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7bc9a5-75b3-4878-87a2-1a148d9550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31e3ec-82b2-4510-8c6c-8b9e0fefcef1"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9ACD3C-E7ED-4764-A841-3AD06D2A3889}">
  <ds:schemaRefs>
    <ds:schemaRef ds:uri="http://schemas.microsoft.com/office/2006/metadata/properties"/>
    <ds:schemaRef ds:uri="http://schemas.microsoft.com/office/infopath/2007/PartnerControls"/>
    <ds:schemaRef ds:uri="f6324b88-05d1-44b8-b51e-a55251960bb8"/>
    <ds:schemaRef ds:uri="967bc9a5-75b3-4878-87a2-1a148d95501d"/>
  </ds:schemaRefs>
</ds:datastoreItem>
</file>

<file path=customXml/itemProps2.xml><?xml version="1.0" encoding="utf-8"?>
<ds:datastoreItem xmlns:ds="http://schemas.openxmlformats.org/officeDocument/2006/customXml" ds:itemID="{307B4E93-6027-42E5-A560-1F879A005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324b88-05d1-44b8-b51e-a55251960bb8"/>
    <ds:schemaRef ds:uri="967bc9a5-75b3-4878-87a2-1a148d955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3C3925-72DC-4031-B544-06E7F2D595F7}">
  <ds:schemaRefs>
    <ds:schemaRef ds:uri="http://schemas.microsoft.com/sharepoint/events"/>
  </ds:schemaRefs>
</ds:datastoreItem>
</file>

<file path=customXml/itemProps4.xml><?xml version="1.0" encoding="utf-8"?>
<ds:datastoreItem xmlns:ds="http://schemas.openxmlformats.org/officeDocument/2006/customXml" ds:itemID="{F389CD25-E2DA-400F-A04B-330A75F503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OSRO Matrix Legend</vt:lpstr>
      <vt:lpstr>Inland OSRO Rating Matrix</vt:lpstr>
      <vt:lpstr>Revisions Worksheet</vt:lpstr>
      <vt:lpstr>ExpirationDates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Hichborn, Paul@Wildlife</dc:creator>
  <cp:keywords/>
  <dc:description/>
  <cp:lastModifiedBy>Hichborn, Paul@Wildlife</cp:lastModifiedBy>
  <cp:revision/>
  <dcterms:created xsi:type="dcterms:W3CDTF">2024-01-08T23:54:52Z</dcterms:created>
  <dcterms:modified xsi:type="dcterms:W3CDTF">2025-11-20T00:46:02Z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0x0101002FEED514C80AF649B5DB5121E9AE5BB1</vt:lpwstr>
  </property>
  <property fmtid="{D5CDD505-2E9C-101B-9397-08002B2CF9AE}" pid="3" name="_dlc_DocIdItemGuid">
    <vt:lpwstr>8e4cbba8-7647-4c9e-bf98-c2ac4ee38d1a</vt:lpwstr>
  </property>
  <property fmtid="{D5CDD505-2E9C-101B-9397-08002B2CF9AE}" pid="4" name="MediaServiceImageTags">
    <vt:lpwstr/>
  </property>
</Properties>
</file>